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firstSheet="59" activeTab="61"/>
  </bookViews>
  <sheets>
    <sheet name="меню" sheetId="19" r:id="rId1"/>
    <sheet name=" свежие огурц , помидоры свеж." sheetId="1" r:id="rId2"/>
    <sheet name="Йогурт питьевой" sheetId="59" r:id="rId3"/>
    <sheet name="кондит.изделия сырок глазир." sheetId="58" r:id="rId4"/>
    <sheet name="кофейный напиток" sheetId="18" r:id="rId5"/>
    <sheet name="макароны" sheetId="2" r:id="rId6"/>
    <sheet name="котлеты, шницеля" sheetId="3" r:id="rId7"/>
    <sheet name="Картоф.пюре" sheetId="4" r:id="rId8"/>
    <sheet name="Каша манная" sheetId="70" r:id="rId9"/>
    <sheet name="сосиски, сардельки" sheetId="5" r:id="rId10"/>
    <sheet name="каша рис вязкая" sheetId="6" r:id="rId11"/>
    <sheet name="чай" sheetId="7" r:id="rId12"/>
    <sheet name="Бутерброд с колб.  сыром" sheetId="56" r:id="rId13"/>
    <sheet name="Сок  фруктовый" sheetId="71" r:id="rId14"/>
    <sheet name="фрукты " sheetId="73" r:id="rId15"/>
    <sheet name="хлеб пшен.рж. " sheetId="8" r:id="rId16"/>
    <sheet name="Рассольник Ленингр." sheetId="9" r:id="rId17"/>
    <sheet name="суп рыбный" sheetId="47" r:id="rId18"/>
    <sheet name="Суп карт.с фрикад." sheetId="62" r:id="rId19"/>
    <sheet name="суп с макар " sheetId="10" r:id="rId20"/>
    <sheet name="компот" sheetId="11" r:id="rId21"/>
    <sheet name="гуляш " sheetId="12" r:id="rId22"/>
    <sheet name="оладьи" sheetId="14" r:id="rId23"/>
    <sheet name="суп карт с макар" sheetId="37" r:id="rId24"/>
    <sheet name="суп карт  с круп" sheetId="35" r:id="rId25"/>
    <sheet name="тефтели" sheetId="20" r:id="rId26"/>
    <sheet name="Салат из разных овощей " sheetId="69" r:id="rId27"/>
    <sheet name="салат из св капусты" sheetId="21" r:id="rId28"/>
    <sheet name="рис отв" sheetId="22" r:id="rId29"/>
    <sheet name="щи из кап" sheetId="23" r:id="rId30"/>
    <sheet name="гречка" sheetId="24" r:id="rId31"/>
    <sheet name="оладьи печен" sheetId="25" r:id="rId32"/>
    <sheet name="салат витаминный  1" sheetId="26" r:id="rId33"/>
    <sheet name="Салат витам.  2" sheetId="68" r:id="rId34"/>
    <sheet name="котлета  с капустой" sheetId="27" r:id="rId35"/>
    <sheet name="борщ" sheetId="28" r:id="rId36"/>
    <sheet name="Соус смет." sheetId="61" r:id="rId37"/>
    <sheet name="котл рыбн" sheetId="29" r:id="rId38"/>
    <sheet name="запекан твор" sheetId="30" r:id="rId39"/>
    <sheet name="куры отварн." sheetId="31" r:id="rId40"/>
    <sheet name="пшен вязкая" sheetId="32" r:id="rId41"/>
    <sheet name="какао" sheetId="33" r:id="rId42"/>
    <sheet name="бифштекс" sheetId="34" r:id="rId43"/>
    <sheet name="кисель" sheetId="36" r:id="rId44"/>
    <sheet name="сырники" sheetId="38" r:id="rId45"/>
    <sheet name="блинчики" sheetId="39" r:id="rId46"/>
    <sheet name="поджарка" sheetId="41" r:id="rId47"/>
    <sheet name="печень по-строг" sheetId="42" r:id="rId48"/>
    <sheet name="Салат морк с ябл" sheetId="43" r:id="rId49"/>
    <sheet name="блины" sheetId="44" r:id="rId50"/>
    <sheet name="плов" sheetId="45" r:id="rId51"/>
    <sheet name="зразы" sheetId="46" r:id="rId52"/>
    <sheet name="каша рис.вязкая" sheetId="57" r:id="rId53"/>
    <sheet name="каша мол" sheetId="48" r:id="rId54"/>
    <sheet name="омлет" sheetId="49" r:id="rId55"/>
    <sheet name="Ленив.вареники полуф." sheetId="64" r:id="rId56"/>
    <sheet name="Ленивые вареники" sheetId="63" r:id="rId57"/>
    <sheet name="Пельмени" sheetId="50" r:id="rId58"/>
    <sheet name="Фрикадельки" sheetId="51" r:id="rId59"/>
    <sheet name="Соус основной красный" sheetId="52" r:id="rId60"/>
    <sheet name="Каша рис.с изюмом" sheetId="60" r:id="rId61"/>
    <sheet name="Лист2" sheetId="72" r:id="rId62"/>
    <sheet name="Лист1" sheetId="74" r:id="rId63"/>
  </sheets>
  <calcPr calcId="124519"/>
</workbook>
</file>

<file path=xl/calcChain.xml><?xml version="1.0" encoding="utf-8"?>
<calcChain xmlns="http://schemas.openxmlformats.org/spreadsheetml/2006/main">
  <c r="I99" i="72"/>
  <c r="H99"/>
  <c r="G99"/>
  <c r="F99"/>
  <c r="E99"/>
  <c r="D99"/>
  <c r="I88"/>
  <c r="H88"/>
  <c r="G88"/>
  <c r="F88"/>
  <c r="E88"/>
  <c r="D88"/>
  <c r="E35"/>
  <c r="D35"/>
  <c r="F35"/>
  <c r="H35"/>
  <c r="G35"/>
  <c r="I35"/>
  <c r="I109"/>
  <c r="H109"/>
  <c r="G109"/>
  <c r="F109"/>
  <c r="E109"/>
  <c r="D109"/>
  <c r="I65"/>
  <c r="H65"/>
  <c r="G65"/>
  <c r="F65"/>
  <c r="E65"/>
  <c r="I46"/>
  <c r="H46"/>
  <c r="G46"/>
  <c r="F46"/>
  <c r="E46"/>
  <c r="E55"/>
  <c r="H55"/>
  <c r="G55"/>
  <c r="F55"/>
  <c r="I55"/>
  <c r="D25"/>
  <c r="I77"/>
  <c r="H77"/>
  <c r="G77"/>
  <c r="F77"/>
  <c r="E77"/>
  <c r="E12"/>
  <c r="F12"/>
  <c r="G12"/>
  <c r="H12"/>
  <c r="I12"/>
  <c r="I25"/>
  <c r="H25"/>
  <c r="G25"/>
  <c r="F25"/>
  <c r="E25"/>
  <c r="D110" l="1"/>
  <c r="H110"/>
  <c r="F110"/>
  <c r="I110"/>
  <c r="G110"/>
  <c r="E110"/>
  <c r="H144" i="19"/>
  <c r="N11" i="50"/>
  <c r="N12"/>
  <c r="N13"/>
  <c r="N14"/>
  <c r="N15"/>
  <c r="N10"/>
  <c r="L24" s="1"/>
  <c r="K15"/>
  <c r="I10" i="1"/>
  <c r="K10" s="1"/>
  <c r="I23" s="1"/>
  <c r="K16"/>
  <c r="I15"/>
  <c r="K15" s="1"/>
  <c r="I14"/>
  <c r="K14" s="1"/>
  <c r="K13"/>
  <c r="K12"/>
  <c r="K11"/>
  <c r="N11" i="24"/>
  <c r="N12"/>
  <c r="N13"/>
  <c r="N14"/>
  <c r="N15"/>
  <c r="N16"/>
  <c r="N10"/>
  <c r="L25" s="1"/>
  <c r="I24" i="38"/>
  <c r="H3" i="19"/>
  <c r="K16" i="24"/>
  <c r="N10" i="35"/>
  <c r="N11"/>
  <c r="N12"/>
  <c r="N13"/>
  <c r="N14"/>
  <c r="N15"/>
  <c r="N16"/>
  <c r="N17"/>
  <c r="N18"/>
  <c r="N19"/>
  <c r="L20"/>
  <c r="N20" s="1"/>
  <c r="H10"/>
  <c r="H11"/>
  <c r="H12"/>
  <c r="H13"/>
  <c r="H14"/>
  <c r="H15"/>
  <c r="H16"/>
  <c r="H17"/>
  <c r="H18"/>
  <c r="H19"/>
  <c r="H20"/>
  <c r="F25"/>
  <c r="K10"/>
  <c r="K11"/>
  <c r="K12"/>
  <c r="K13"/>
  <c r="K14"/>
  <c r="K15"/>
  <c r="K16"/>
  <c r="K17"/>
  <c r="I18"/>
  <c r="K18" s="1"/>
  <c r="H17" i="48"/>
  <c r="H16"/>
  <c r="H15"/>
  <c r="H14"/>
  <c r="H13"/>
  <c r="H12"/>
  <c r="H11"/>
  <c r="H10"/>
  <c r="E12" i="29"/>
  <c r="E17" i="68"/>
  <c r="H11" i="24"/>
  <c r="H12"/>
  <c r="H13"/>
  <c r="H14"/>
  <c r="H15"/>
  <c r="H16"/>
  <c r="H17"/>
  <c r="H10"/>
  <c r="E17" i="22"/>
  <c r="F22" i="69"/>
  <c r="H22" s="1"/>
  <c r="F23"/>
  <c r="H23" s="1"/>
  <c r="F24"/>
  <c r="H24" s="1"/>
  <c r="F21"/>
  <c r="H21" s="1"/>
  <c r="F12"/>
  <c r="H12" s="1"/>
  <c r="F13"/>
  <c r="H13" s="1"/>
  <c r="F14"/>
  <c r="H14" s="1"/>
  <c r="F15"/>
  <c r="H15" s="1"/>
  <c r="F16"/>
  <c r="H16" s="1"/>
  <c r="F17"/>
  <c r="H17" s="1"/>
  <c r="K11" i="73"/>
  <c r="K12"/>
  <c r="K13"/>
  <c r="K14"/>
  <c r="K15"/>
  <c r="K10"/>
  <c r="H10" i="8"/>
  <c r="H12"/>
  <c r="H11"/>
  <c r="I23" s="1"/>
  <c r="H15" i="73"/>
  <c r="E15"/>
  <c r="H14"/>
  <c r="E14"/>
  <c r="H13"/>
  <c r="E13"/>
  <c r="H12"/>
  <c r="E12"/>
  <c r="H11"/>
  <c r="E11"/>
  <c r="H10"/>
  <c r="E10"/>
  <c r="I24" i="71"/>
  <c r="H16" i="56"/>
  <c r="E17"/>
  <c r="E18"/>
  <c r="I14" i="4"/>
  <c r="K14" s="1"/>
  <c r="I15"/>
  <c r="K15" s="1"/>
  <c r="I10"/>
  <c r="K10" s="1"/>
  <c r="E10" i="18"/>
  <c r="K10" i="58"/>
  <c r="I21" s="1"/>
  <c r="H11"/>
  <c r="F22" s="1"/>
  <c r="L22"/>
  <c r="C22" i="59"/>
  <c r="E12" i="8"/>
  <c r="L23" s="1"/>
  <c r="E19" i="56"/>
  <c r="C23" i="71"/>
  <c r="E15"/>
  <c r="F23" s="1"/>
  <c r="E16"/>
  <c r="I23" s="1"/>
  <c r="E11" i="7"/>
  <c r="H54" i="19"/>
  <c r="F11" i="70"/>
  <c r="H11" s="1"/>
  <c r="F12"/>
  <c r="H12" s="1"/>
  <c r="F13"/>
  <c r="H13" s="1"/>
  <c r="F14"/>
  <c r="H14" s="1"/>
  <c r="F15"/>
  <c r="H15" s="1"/>
  <c r="F16"/>
  <c r="H16" s="1"/>
  <c r="F17"/>
  <c r="H17" s="1"/>
  <c r="F10"/>
  <c r="H10" s="1"/>
  <c r="F25" s="1"/>
  <c r="E17"/>
  <c r="E16"/>
  <c r="E15"/>
  <c r="E14"/>
  <c r="E13"/>
  <c r="E12"/>
  <c r="E11"/>
  <c r="E10"/>
  <c r="C25" s="1"/>
  <c r="H125" i="19"/>
  <c r="H202"/>
  <c r="H216"/>
  <c r="H244"/>
  <c r="H174"/>
  <c r="H188"/>
  <c r="F22" i="59"/>
  <c r="H229" i="19"/>
  <c r="H158"/>
  <c r="H139"/>
  <c r="H110"/>
  <c r="H97"/>
  <c r="H82"/>
  <c r="H70"/>
  <c r="H37"/>
  <c r="H20"/>
  <c r="F27" i="24" l="1"/>
  <c r="F27" i="69"/>
  <c r="F25" i="24"/>
  <c r="F25" i="48"/>
  <c r="I25" i="35"/>
  <c r="H12" i="56"/>
  <c r="L25" i="35"/>
  <c r="K11" i="39"/>
  <c r="K13"/>
  <c r="K14"/>
  <c r="K15"/>
  <c r="K16"/>
  <c r="K17"/>
  <c r="K18"/>
  <c r="K19"/>
  <c r="K20"/>
  <c r="K21"/>
  <c r="K10"/>
  <c r="E11" i="3"/>
  <c r="E11" i="49"/>
  <c r="I14" i="50"/>
  <c r="K14" s="1"/>
  <c r="F15" i="47"/>
  <c r="H15" s="1"/>
  <c r="E22" i="69"/>
  <c r="E23"/>
  <c r="E24"/>
  <c r="E21"/>
  <c r="E17"/>
  <c r="E16"/>
  <c r="E15"/>
  <c r="E14"/>
  <c r="E13"/>
  <c r="E12"/>
  <c r="F11" i="68"/>
  <c r="H11" s="1"/>
  <c r="F12"/>
  <c r="H12" s="1"/>
  <c r="F13"/>
  <c r="H13" s="1"/>
  <c r="F14"/>
  <c r="H14" s="1"/>
  <c r="F15"/>
  <c r="H15" s="1"/>
  <c r="F16"/>
  <c r="H16" s="1"/>
  <c r="F17"/>
  <c r="H17" s="1"/>
  <c r="F10"/>
  <c r="H10" s="1"/>
  <c r="E16"/>
  <c r="E15"/>
  <c r="E14"/>
  <c r="E13"/>
  <c r="E12"/>
  <c r="E11"/>
  <c r="E10"/>
  <c r="E12" i="46"/>
  <c r="K11" i="24"/>
  <c r="K12"/>
  <c r="K13"/>
  <c r="K14"/>
  <c r="K15"/>
  <c r="K10"/>
  <c r="E15" i="41"/>
  <c r="E12" i="63"/>
  <c r="E9"/>
  <c r="E9" i="64"/>
  <c r="E15"/>
  <c r="E14"/>
  <c r="E13"/>
  <c r="I24"/>
  <c r="E10"/>
  <c r="C24" s="1"/>
  <c r="E15" i="63"/>
  <c r="E14"/>
  <c r="E13"/>
  <c r="E11"/>
  <c r="F24" s="1"/>
  <c r="E10"/>
  <c r="E12" i="27"/>
  <c r="E13"/>
  <c r="E14"/>
  <c r="E15"/>
  <c r="E16"/>
  <c r="E17"/>
  <c r="E18"/>
  <c r="E19"/>
  <c r="E20"/>
  <c r="E21"/>
  <c r="E11"/>
  <c r="C25" s="1"/>
  <c r="H18" i="9"/>
  <c r="E20" i="61"/>
  <c r="E21"/>
  <c r="E19"/>
  <c r="F15" i="62"/>
  <c r="E14"/>
  <c r="E13"/>
  <c r="E12"/>
  <c r="E11"/>
  <c r="E10"/>
  <c r="E11" i="34"/>
  <c r="F18" i="37"/>
  <c r="H18" s="1"/>
  <c r="F19" i="9"/>
  <c r="H19" s="1"/>
  <c r="E11" i="61"/>
  <c r="E12"/>
  <c r="E13"/>
  <c r="E14"/>
  <c r="E10"/>
  <c r="H16" i="12"/>
  <c r="F11"/>
  <c r="H11" s="1"/>
  <c r="F12"/>
  <c r="H12" s="1"/>
  <c r="F13"/>
  <c r="H13" s="1"/>
  <c r="F14"/>
  <c r="H14" s="1"/>
  <c r="F15"/>
  <c r="H15" s="1"/>
  <c r="F10"/>
  <c r="H10" s="1"/>
  <c r="F22" i="23"/>
  <c r="H13"/>
  <c r="H14"/>
  <c r="H15"/>
  <c r="H16"/>
  <c r="H17"/>
  <c r="H18"/>
  <c r="H19"/>
  <c r="H20"/>
  <c r="H21"/>
  <c r="H22"/>
  <c r="H12"/>
  <c r="H14" i="5"/>
  <c r="E15" i="60"/>
  <c r="H17"/>
  <c r="H18"/>
  <c r="H19"/>
  <c r="F13"/>
  <c r="H13" s="1"/>
  <c r="F14"/>
  <c r="H14" s="1"/>
  <c r="H15"/>
  <c r="F16"/>
  <c r="H16" s="1"/>
  <c r="F12"/>
  <c r="H12" s="1"/>
  <c r="E19"/>
  <c r="E16"/>
  <c r="E14"/>
  <c r="E13"/>
  <c r="E12"/>
  <c r="I11" i="50"/>
  <c r="K11" s="1"/>
  <c r="I12"/>
  <c r="K12" s="1"/>
  <c r="I13"/>
  <c r="K13" s="1"/>
  <c r="I10"/>
  <c r="K10" s="1"/>
  <c r="I24" s="1"/>
  <c r="F24" i="51"/>
  <c r="K11" i="58"/>
  <c r="I22" s="1"/>
  <c r="H14" i="28"/>
  <c r="H11"/>
  <c r="H12"/>
  <c r="H13"/>
  <c r="H15"/>
  <c r="H16"/>
  <c r="H17"/>
  <c r="H18"/>
  <c r="H19"/>
  <c r="H20"/>
  <c r="H21"/>
  <c r="H22"/>
  <c r="H23"/>
  <c r="H24"/>
  <c r="H26"/>
  <c r="H10"/>
  <c r="F25"/>
  <c r="H25" s="1"/>
  <c r="E10" i="58"/>
  <c r="C22" s="1"/>
  <c r="D1" i="19"/>
  <c r="I54" s="1"/>
  <c r="E20" i="57"/>
  <c r="E19"/>
  <c r="E10"/>
  <c r="E15"/>
  <c r="E14"/>
  <c r="E13"/>
  <c r="E12"/>
  <c r="E11"/>
  <c r="F18" i="10"/>
  <c r="H18" s="1"/>
  <c r="H12"/>
  <c r="H13"/>
  <c r="H14"/>
  <c r="H15"/>
  <c r="H16"/>
  <c r="H17"/>
  <c r="H11"/>
  <c r="E21" i="56"/>
  <c r="E20"/>
  <c r="E16"/>
  <c r="E12" s="1"/>
  <c r="H15" i="1"/>
  <c r="H16"/>
  <c r="H14"/>
  <c r="F23" s="1"/>
  <c r="E15" i="56"/>
  <c r="H13" s="1"/>
  <c r="E14"/>
  <c r="E13" s="1"/>
  <c r="E16" i="38"/>
  <c r="E15"/>
  <c r="E14"/>
  <c r="E13"/>
  <c r="E12"/>
  <c r="E10"/>
  <c r="E9"/>
  <c r="E14" i="36"/>
  <c r="E13"/>
  <c r="E12"/>
  <c r="E11"/>
  <c r="E10"/>
  <c r="E9"/>
  <c r="E8"/>
  <c r="C23" s="1"/>
  <c r="E14" i="34"/>
  <c r="E12"/>
  <c r="E10"/>
  <c r="E13" i="33"/>
  <c r="E12"/>
  <c r="E11"/>
  <c r="E10"/>
  <c r="E17" i="32"/>
  <c r="E16"/>
  <c r="E15"/>
  <c r="E14"/>
  <c r="E13"/>
  <c r="E12"/>
  <c r="E11"/>
  <c r="E10"/>
  <c r="E16" i="31"/>
  <c r="E15"/>
  <c r="E14"/>
  <c r="E13"/>
  <c r="E12"/>
  <c r="E11"/>
  <c r="E10"/>
  <c r="E19" i="30"/>
  <c r="E18"/>
  <c r="E17"/>
  <c r="E16"/>
  <c r="E14"/>
  <c r="E13"/>
  <c r="E12"/>
  <c r="E11"/>
  <c r="E19" i="29"/>
  <c r="E18"/>
  <c r="E17"/>
  <c r="E15"/>
  <c r="E14"/>
  <c r="E13"/>
  <c r="F26" s="1"/>
  <c r="E11"/>
  <c r="E10"/>
  <c r="E27" i="28"/>
  <c r="E25"/>
  <c r="E24"/>
  <c r="E23"/>
  <c r="E22"/>
  <c r="E21"/>
  <c r="E20"/>
  <c r="E19"/>
  <c r="E18"/>
  <c r="E17"/>
  <c r="E16"/>
  <c r="E15"/>
  <c r="E14"/>
  <c r="E13"/>
  <c r="E12"/>
  <c r="E11"/>
  <c r="E10"/>
  <c r="E16" i="26"/>
  <c r="E15"/>
  <c r="E14"/>
  <c r="E13"/>
  <c r="E12"/>
  <c r="E11"/>
  <c r="E10"/>
  <c r="C25" s="1"/>
  <c r="E16" i="25"/>
  <c r="E14"/>
  <c r="E13"/>
  <c r="E12"/>
  <c r="E11"/>
  <c r="E10"/>
  <c r="C25" s="1"/>
  <c r="E18" i="24"/>
  <c r="E17"/>
  <c r="E16"/>
  <c r="E15"/>
  <c r="E14"/>
  <c r="C13"/>
  <c r="E13" s="1"/>
  <c r="C12"/>
  <c r="E12" s="1"/>
  <c r="C11"/>
  <c r="E11" s="1"/>
  <c r="C10"/>
  <c r="E10" s="1"/>
  <c r="I11" i="2"/>
  <c r="K11" s="1"/>
  <c r="I12"/>
  <c r="K12" s="1"/>
  <c r="I10"/>
  <c r="K10" s="1"/>
  <c r="H11"/>
  <c r="H12"/>
  <c r="H10"/>
  <c r="H17" i="52"/>
  <c r="E17"/>
  <c r="H16"/>
  <c r="E16"/>
  <c r="H15"/>
  <c r="E15"/>
  <c r="H14"/>
  <c r="E14"/>
  <c r="H13"/>
  <c r="E13"/>
  <c r="H12"/>
  <c r="E12"/>
  <c r="H11"/>
  <c r="E11"/>
  <c r="H10"/>
  <c r="F24" s="1"/>
  <c r="E10"/>
  <c r="C24" s="1"/>
  <c r="E14" i="51"/>
  <c r="E13"/>
  <c r="E12"/>
  <c r="E11"/>
  <c r="E10"/>
  <c r="C24" s="1"/>
  <c r="E15" i="50"/>
  <c r="E14"/>
  <c r="E13"/>
  <c r="E11"/>
  <c r="E10"/>
  <c r="E17" i="49"/>
  <c r="E16"/>
  <c r="E15"/>
  <c r="E14"/>
  <c r="E13"/>
  <c r="E12"/>
  <c r="E17" i="48"/>
  <c r="E16"/>
  <c r="E15"/>
  <c r="E14"/>
  <c r="E13"/>
  <c r="E12"/>
  <c r="E11"/>
  <c r="E10"/>
  <c r="E21" i="46"/>
  <c r="E20"/>
  <c r="E19"/>
  <c r="E17"/>
  <c r="E16"/>
  <c r="E15"/>
  <c r="E14"/>
  <c r="E13"/>
  <c r="E11"/>
  <c r="E10"/>
  <c r="E21" i="45"/>
  <c r="E20"/>
  <c r="E19"/>
  <c r="E18"/>
  <c r="E17"/>
  <c r="E16"/>
  <c r="E15"/>
  <c r="E14"/>
  <c r="E13"/>
  <c r="E12"/>
  <c r="E11"/>
  <c r="E10"/>
  <c r="E16" i="44"/>
  <c r="E15"/>
  <c r="E14"/>
  <c r="E13"/>
  <c r="E12"/>
  <c r="E11"/>
  <c r="E10"/>
  <c r="C25" s="1"/>
  <c r="E13" i="43"/>
  <c r="E12"/>
  <c r="E11"/>
  <c r="E10"/>
  <c r="E15" i="42"/>
  <c r="E12"/>
  <c r="E11"/>
  <c r="E10"/>
  <c r="C24" s="1"/>
  <c r="E20" i="41"/>
  <c r="E19"/>
  <c r="E18"/>
  <c r="E17"/>
  <c r="E16"/>
  <c r="E14"/>
  <c r="E13"/>
  <c r="E12"/>
  <c r="E11"/>
  <c r="E10"/>
  <c r="C26" s="1"/>
  <c r="E21" i="39"/>
  <c r="E20"/>
  <c r="E19"/>
  <c r="E18"/>
  <c r="E16"/>
  <c r="E15"/>
  <c r="E14"/>
  <c r="E13"/>
  <c r="E11"/>
  <c r="E10"/>
  <c r="E22" i="23"/>
  <c r="E21"/>
  <c r="E20"/>
  <c r="E19"/>
  <c r="E18"/>
  <c r="E17"/>
  <c r="E16"/>
  <c r="E15"/>
  <c r="E14"/>
  <c r="E13"/>
  <c r="E12"/>
  <c r="E16" i="22"/>
  <c r="E15"/>
  <c r="C14"/>
  <c r="E14" s="1"/>
  <c r="C13"/>
  <c r="E13" s="1"/>
  <c r="C12"/>
  <c r="E12" s="1"/>
  <c r="C11"/>
  <c r="E11" s="1"/>
  <c r="C16" i="21"/>
  <c r="E16" s="1"/>
  <c r="C15"/>
  <c r="E15" s="1"/>
  <c r="C14"/>
  <c r="E14" s="1"/>
  <c r="C13"/>
  <c r="E13" s="1"/>
  <c r="C12"/>
  <c r="E12" s="1"/>
  <c r="E19" i="20"/>
  <c r="E18"/>
  <c r="E17"/>
  <c r="E16"/>
  <c r="E15"/>
  <c r="E14"/>
  <c r="E13"/>
  <c r="E12"/>
  <c r="E11"/>
  <c r="E20" i="35"/>
  <c r="E18"/>
  <c r="E17"/>
  <c r="E16"/>
  <c r="E15"/>
  <c r="E14"/>
  <c r="E13"/>
  <c r="E12"/>
  <c r="E11"/>
  <c r="E10"/>
  <c r="E18" i="37"/>
  <c r="E17"/>
  <c r="E16"/>
  <c r="E15"/>
  <c r="E14"/>
  <c r="E13"/>
  <c r="E12"/>
  <c r="E11"/>
  <c r="E10"/>
  <c r="E17" i="14"/>
  <c r="E16"/>
  <c r="E15"/>
  <c r="E14"/>
  <c r="E13"/>
  <c r="E12"/>
  <c r="E10"/>
  <c r="E15" i="12"/>
  <c r="E14"/>
  <c r="E13"/>
  <c r="E12"/>
  <c r="E11"/>
  <c r="E10"/>
  <c r="E19" i="11"/>
  <c r="E18"/>
  <c r="E16"/>
  <c r="E15"/>
  <c r="E14"/>
  <c r="E13"/>
  <c r="E12"/>
  <c r="E11"/>
  <c r="E10"/>
  <c r="C25" s="1"/>
  <c r="E18" i="10"/>
  <c r="E17"/>
  <c r="E16"/>
  <c r="E15"/>
  <c r="E14"/>
  <c r="E13"/>
  <c r="E12"/>
  <c r="E11"/>
  <c r="E10"/>
  <c r="E19" i="47"/>
  <c r="E18"/>
  <c r="E17"/>
  <c r="E16"/>
  <c r="E15"/>
  <c r="E14"/>
  <c r="E13"/>
  <c r="E12"/>
  <c r="E11"/>
  <c r="E10"/>
  <c r="E19" i="9"/>
  <c r="E18"/>
  <c r="E17"/>
  <c r="E16"/>
  <c r="E15"/>
  <c r="E14"/>
  <c r="E13"/>
  <c r="E12"/>
  <c r="E11"/>
  <c r="E10"/>
  <c r="E11" i="8"/>
  <c r="F23" s="1"/>
  <c r="E10"/>
  <c r="C23" s="1"/>
  <c r="E18" i="7"/>
  <c r="E16"/>
  <c r="E12"/>
  <c r="F26" s="1"/>
  <c r="E17" i="6"/>
  <c r="E16"/>
  <c r="E15"/>
  <c r="E14"/>
  <c r="E13"/>
  <c r="E12"/>
  <c r="E11"/>
  <c r="E10"/>
  <c r="C25" s="1"/>
  <c r="H13" i="5"/>
  <c r="L24" s="1"/>
  <c r="E12"/>
  <c r="I24" s="1"/>
  <c r="H10"/>
  <c r="F24" s="1"/>
  <c r="E10"/>
  <c r="C24" s="1"/>
  <c r="F16" i="4"/>
  <c r="I16" s="1"/>
  <c r="K16" s="1"/>
  <c r="E16"/>
  <c r="H14"/>
  <c r="F13"/>
  <c r="I13" s="1"/>
  <c r="K13" s="1"/>
  <c r="E13"/>
  <c r="F12"/>
  <c r="I12" s="1"/>
  <c r="K12" s="1"/>
  <c r="E12"/>
  <c r="F11"/>
  <c r="I11" s="1"/>
  <c r="K11" s="1"/>
  <c r="I25" s="1"/>
  <c r="E11"/>
  <c r="H10"/>
  <c r="E10"/>
  <c r="C25" s="1"/>
  <c r="E16" i="3"/>
  <c r="E15"/>
  <c r="E14"/>
  <c r="E13"/>
  <c r="E12"/>
  <c r="E13" i="2"/>
  <c r="E12"/>
  <c r="E11"/>
  <c r="E10"/>
  <c r="E13" i="18"/>
  <c r="E12"/>
  <c r="E11"/>
  <c r="E12" i="1"/>
  <c r="E11"/>
  <c r="E10"/>
  <c r="F25" i="10" l="1"/>
  <c r="C25"/>
  <c r="I25" i="11"/>
  <c r="L25"/>
  <c r="C25" i="12"/>
  <c r="C25" i="14"/>
  <c r="C25" i="35"/>
  <c r="C25" i="45"/>
  <c r="C26" i="46"/>
  <c r="C25" i="48"/>
  <c r="F26" i="2"/>
  <c r="C25" i="24"/>
  <c r="C25" i="32"/>
  <c r="C25" i="33"/>
  <c r="F25" i="60"/>
  <c r="F25" i="12"/>
  <c r="I25" i="24"/>
  <c r="C27" i="69"/>
  <c r="I25" i="39"/>
  <c r="F25" i="11"/>
  <c r="C25" i="60"/>
  <c r="C26" i="20"/>
  <c r="C27" i="34"/>
  <c r="F24" i="38"/>
  <c r="I26" i="22"/>
  <c r="F26"/>
  <c r="C26"/>
  <c r="C25" i="39"/>
  <c r="F25"/>
  <c r="C24" i="50"/>
  <c r="F24"/>
  <c r="M23" i="61"/>
  <c r="L25" s="1"/>
  <c r="C25"/>
  <c r="F25" i="49"/>
  <c r="C25"/>
  <c r="H11" i="4"/>
  <c r="H12"/>
  <c r="H13"/>
  <c r="H16"/>
  <c r="C26" i="7"/>
  <c r="F25" i="9"/>
  <c r="F25" i="47"/>
  <c r="C24" i="38"/>
  <c r="C25" i="57"/>
  <c r="F31" i="28"/>
  <c r="I24" i="63"/>
  <c r="C24"/>
  <c r="F25" i="68"/>
  <c r="I20" i="19"/>
  <c r="I3"/>
  <c r="C26" i="2"/>
  <c r="C25" i="31"/>
  <c r="C26" i="30"/>
  <c r="C26" i="29"/>
  <c r="I31" i="28"/>
  <c r="C25" i="37"/>
  <c r="F25" s="1"/>
  <c r="C25" i="47"/>
  <c r="C25" i="43"/>
  <c r="F27" i="23"/>
  <c r="C27" i="21"/>
  <c r="C25" i="62"/>
  <c r="C26" i="3"/>
  <c r="C23" i="1"/>
  <c r="I144" i="19"/>
  <c r="I70"/>
  <c r="I97"/>
  <c r="I202"/>
  <c r="I37"/>
  <c r="I82"/>
  <c r="I125"/>
  <c r="I174"/>
  <c r="I229"/>
  <c r="I110"/>
  <c r="I139"/>
  <c r="I158"/>
  <c r="I188"/>
  <c r="I216"/>
  <c r="I244"/>
  <c r="C25" i="68"/>
  <c r="C31" i="28"/>
  <c r="C25" i="9"/>
  <c r="I26" i="2"/>
  <c r="C23" i="18"/>
  <c r="C27" i="23"/>
  <c r="F25" i="4" l="1"/>
  <c r="I25" i="61"/>
  <c r="F25"/>
</calcChain>
</file>

<file path=xl/sharedStrings.xml><?xml version="1.0" encoding="utf-8"?>
<sst xmlns="http://schemas.openxmlformats.org/spreadsheetml/2006/main" count="2217" uniqueCount="626">
  <si>
    <t>Утверждаю: Директор</t>
  </si>
  <si>
    <t>Калькуляцию составил</t>
  </si>
  <si>
    <t>Зав.производством</t>
  </si>
  <si>
    <t>Выход в готовом виде 1-го блюда</t>
  </si>
  <si>
    <t>Продажная цена одного блюда</t>
  </si>
  <si>
    <t>Общая стоимость сырьевого набора на 100 блюд</t>
  </si>
  <si>
    <t>Масло растительное</t>
  </si>
  <si>
    <t>соль</t>
  </si>
  <si>
    <t>наименование продуктов</t>
  </si>
  <si>
    <t>№ п/п</t>
  </si>
  <si>
    <t>№ 4   _______________200__г</t>
  </si>
  <si>
    <t>№ 3   _______________200__г</t>
  </si>
  <si>
    <t>№ 2   _______________200__г</t>
  </si>
  <si>
    <t>№ 1   _______________200__г</t>
  </si>
  <si>
    <t>Порядковый № калькуляции и дата ее утверждения</t>
  </si>
  <si>
    <t>Номер по сборнику рецептур ___________________________</t>
  </si>
  <si>
    <t>КАЛЬКУЛЯЦИОННАЯ КАРТОЧКА № ____________</t>
  </si>
  <si>
    <t>Предприятие________________________________</t>
  </si>
  <si>
    <t>Организация_________________________________</t>
  </si>
  <si>
    <t>Типовая форма № 57</t>
  </si>
  <si>
    <t>Наименование блюда__________________</t>
  </si>
  <si>
    <t>Картофель</t>
  </si>
  <si>
    <t>Морковь</t>
  </si>
  <si>
    <t>Лук репчатый</t>
  </si>
  <si>
    <t>Томатный соус</t>
  </si>
  <si>
    <t>Масло сливочное</t>
  </si>
  <si>
    <t>Сахар</t>
  </si>
  <si>
    <t>Вода</t>
  </si>
  <si>
    <t>Соль</t>
  </si>
  <si>
    <t>Сметана</t>
  </si>
  <si>
    <t>Хлеб белый</t>
  </si>
  <si>
    <t>Молоко или вода</t>
  </si>
  <si>
    <t>Сухари панировочные</t>
  </si>
  <si>
    <t>свинина</t>
  </si>
  <si>
    <t>масло растительное</t>
  </si>
  <si>
    <t>норма</t>
  </si>
  <si>
    <t>дети</t>
  </si>
  <si>
    <t>кол-во</t>
  </si>
  <si>
    <t xml:space="preserve">Продажная цена </t>
  </si>
  <si>
    <t>Макаронные изделия</t>
  </si>
  <si>
    <t>Вода (литры)</t>
  </si>
  <si>
    <t>сосиска</t>
  </si>
  <si>
    <t>сахар</t>
  </si>
  <si>
    <t>200\15</t>
  </si>
  <si>
    <t>Крупа рисовая</t>
  </si>
  <si>
    <t>Огурцы соленые</t>
  </si>
  <si>
    <t>250\25\10</t>
  </si>
  <si>
    <t>или курага</t>
  </si>
  <si>
    <t>или чернослив</t>
  </si>
  <si>
    <t>или изюм</t>
  </si>
  <si>
    <t>Лимонная кислота</t>
  </si>
  <si>
    <t>картофель</t>
  </si>
  <si>
    <t>молоко или вода</t>
  </si>
  <si>
    <t>масло сливочное</t>
  </si>
  <si>
    <t>50\75</t>
  </si>
  <si>
    <t>Свинина\лопаточная и шейная части\</t>
  </si>
  <si>
    <t>Лук    репчатый</t>
  </si>
  <si>
    <t>томатный соус</t>
  </si>
  <si>
    <t>Мука пшеничная</t>
  </si>
  <si>
    <t>Мука  пшеничная</t>
  </si>
  <si>
    <t>Яйцо</t>
  </si>
  <si>
    <t>Дрожжи пресованные</t>
  </si>
  <si>
    <t>сметана</t>
  </si>
  <si>
    <t>250\25</t>
  </si>
  <si>
    <t>сухофрукты</t>
  </si>
  <si>
    <t>огурцы свежие</t>
  </si>
  <si>
    <t>Наименование блюда____________Салат из свежих огурцов____</t>
  </si>
  <si>
    <t>Наименование блюда______Макароны отварные___________</t>
  </si>
  <si>
    <t>Наименование блюда________Пюре картофельное_________</t>
  </si>
  <si>
    <t>Наименование блюда_______Сосиска отварная_________</t>
  </si>
  <si>
    <t>чай - заварка</t>
  </si>
  <si>
    <t>Наименование блюда______Чай__с сахаром__________</t>
  </si>
  <si>
    <t>Наименование блюда______Рассольник "Ленинградский" со  свининой и сметаной___________</t>
  </si>
  <si>
    <t>Наименование блюда_____Компот из сухофруктов____________</t>
  </si>
  <si>
    <t>Наименование блюда______Гуляш ___________</t>
  </si>
  <si>
    <t>хлеб пшеничный(батон)</t>
  </si>
  <si>
    <t xml:space="preserve">Вода  </t>
  </si>
  <si>
    <t>от 60 до 150гр на порцию</t>
  </si>
  <si>
    <t>если нет молока то масло слив</t>
  </si>
  <si>
    <t>берется на 1 гр больше</t>
  </si>
  <si>
    <t>апельсин</t>
  </si>
  <si>
    <t>На 1 порцию чая  берется сухого чая</t>
  </si>
  <si>
    <t xml:space="preserve">хлеб ржаной  </t>
  </si>
  <si>
    <t>Масса соуса(смотрите технол.карту)</t>
  </si>
  <si>
    <t>яйца пересчитать гр в штуки</t>
  </si>
  <si>
    <t xml:space="preserve">Рис </t>
  </si>
  <si>
    <t>Молоко</t>
  </si>
  <si>
    <t>или молоко сухое</t>
  </si>
  <si>
    <t>200/5/5</t>
  </si>
  <si>
    <t>Наименование блюда___________Кофейный напиток___</t>
  </si>
  <si>
    <t>ДЕНЬ 1</t>
  </si>
  <si>
    <t>Завтрак</t>
  </si>
  <si>
    <t>Йогурт</t>
  </si>
  <si>
    <t>Обед</t>
  </si>
  <si>
    <t>Картофельное пюре</t>
  </si>
  <si>
    <t>Шницель</t>
  </si>
  <si>
    <t>Компот из сухофруктов</t>
  </si>
  <si>
    <t>Хлеб пшеничный</t>
  </si>
  <si>
    <t>Хлеб ржаной</t>
  </si>
  <si>
    <t>выход блюда</t>
  </si>
  <si>
    <t>Сок</t>
  </si>
  <si>
    <t>ДЕНЬ 2</t>
  </si>
  <si>
    <t>ДЕНЬ 3</t>
  </si>
  <si>
    <t>ДЕНЬ 4</t>
  </si>
  <si>
    <t>ДЕНЬ 5</t>
  </si>
  <si>
    <t>завтрак</t>
  </si>
  <si>
    <t>Бутерброд с сыром и маслом</t>
  </si>
  <si>
    <t>Пряник</t>
  </si>
  <si>
    <t>обед</t>
  </si>
  <si>
    <t xml:space="preserve">Салат из свежих помидор </t>
  </si>
  <si>
    <t>Котлета мясная</t>
  </si>
  <si>
    <t>Кисель</t>
  </si>
  <si>
    <t>Сок фруктовый</t>
  </si>
  <si>
    <t>Суп картоф с фрикадельками</t>
  </si>
  <si>
    <t>Тефтели с соусом</t>
  </si>
  <si>
    <t>Макарон отварной</t>
  </si>
  <si>
    <t>Бананы</t>
  </si>
  <si>
    <t>Рис отварной</t>
  </si>
  <si>
    <t>Чай с сахаром</t>
  </si>
  <si>
    <t>Гуляш</t>
  </si>
  <si>
    <t>Груши</t>
  </si>
  <si>
    <t>Сок натуральный</t>
  </si>
  <si>
    <t>Оладьи печеночные</t>
  </si>
  <si>
    <t>Котлета с капустой</t>
  </si>
  <si>
    <t>ДЕНЬ 6</t>
  </si>
  <si>
    <t>Бутерброд с маслом и сыром</t>
  </si>
  <si>
    <t>Каша рисовая с изюм</t>
  </si>
  <si>
    <t>Борщ из св капусты с мясом и сметаной</t>
  </si>
  <si>
    <t>Компот из свеж яблок</t>
  </si>
  <si>
    <t>Апельсины</t>
  </si>
  <si>
    <t>ДЕНЬ 7</t>
  </si>
  <si>
    <t>Куры отварные</t>
  </si>
  <si>
    <t xml:space="preserve">Рис отварной  с маслом </t>
  </si>
  <si>
    <t>Чай с сахаром с лимоном</t>
  </si>
  <si>
    <t>ДЕНЬ 8</t>
  </si>
  <si>
    <t>Какао</t>
  </si>
  <si>
    <t xml:space="preserve">Шницель </t>
  </si>
  <si>
    <t>ДЕНЬ 9</t>
  </si>
  <si>
    <t>Бифштекс</t>
  </si>
  <si>
    <t>Мандарин</t>
  </si>
  <si>
    <t>ДЕНЬ 10</t>
  </si>
  <si>
    <t>Сухой паек</t>
  </si>
  <si>
    <t>Фрукты</t>
  </si>
  <si>
    <t>ДЕНЬ 11</t>
  </si>
  <si>
    <t>Сарделька отварная</t>
  </si>
  <si>
    <t>ДЕНЬ 12</t>
  </si>
  <si>
    <t>Помидоры</t>
  </si>
  <si>
    <t>Пельмени с маслом</t>
  </si>
  <si>
    <t>ДЕНЬ 13</t>
  </si>
  <si>
    <t>ДЕНЬ 14</t>
  </si>
  <si>
    <t>ДЕНЬ 15</t>
  </si>
  <si>
    <t>ДЕНЬ 16</t>
  </si>
  <si>
    <t>Плов из куры</t>
  </si>
  <si>
    <t>ДЕНЬ 17</t>
  </si>
  <si>
    <t>Яйцо отварное</t>
  </si>
  <si>
    <t>Помидор порц</t>
  </si>
  <si>
    <t>ДЕНЬ 18</t>
  </si>
  <si>
    <t xml:space="preserve">Сок </t>
  </si>
  <si>
    <t>бананы</t>
  </si>
  <si>
    <t>1 шт</t>
  </si>
  <si>
    <t>30/15/5</t>
  </si>
  <si>
    <t>200/15/7</t>
  </si>
  <si>
    <t>150/15</t>
  </si>
  <si>
    <t>250/25</t>
  </si>
  <si>
    <t>200/15</t>
  </si>
  <si>
    <t>250/25/10</t>
  </si>
  <si>
    <t>75/50</t>
  </si>
  <si>
    <t>150/5</t>
  </si>
  <si>
    <t>30/30</t>
  </si>
  <si>
    <t>150/10/5</t>
  </si>
  <si>
    <t>сумма</t>
  </si>
  <si>
    <t>2 шт</t>
  </si>
  <si>
    <t>Кофейный напиток"Дружба","Экстра","Народный" и др.</t>
  </si>
  <si>
    <t>Наименование блюда______Каша рисовая вязкая с маслом и сахаром_________</t>
  </si>
  <si>
    <t>киви</t>
  </si>
  <si>
    <t>груши</t>
  </si>
  <si>
    <t>яблоко</t>
  </si>
  <si>
    <t>мандарин</t>
  </si>
  <si>
    <t>сок</t>
  </si>
  <si>
    <t>лимон</t>
  </si>
  <si>
    <t xml:space="preserve"> с лимоном</t>
  </si>
  <si>
    <t>Наименование блюда___Суп с макаронами и мясом кур________</t>
  </si>
  <si>
    <t>Макароны,</t>
  </si>
  <si>
    <t>Вермишель</t>
  </si>
  <si>
    <t>Курица</t>
  </si>
  <si>
    <t>с сухофрктами</t>
  </si>
  <si>
    <t>с курагой или черн</t>
  </si>
  <si>
    <t>с изюмом</t>
  </si>
  <si>
    <t>бутерброд  с сыром и маслом</t>
  </si>
  <si>
    <t>сыр</t>
  </si>
  <si>
    <t>Наименование блюда______оладьи___ со сгущеным молоком________</t>
  </si>
  <si>
    <t>150\15</t>
  </si>
  <si>
    <t>молоко сгущеное</t>
  </si>
  <si>
    <t>Наименование блюда________Тефтели _с соусом________</t>
  </si>
  <si>
    <t>Говядина( котлетное мясо) или</t>
  </si>
  <si>
    <t>свинина(котлетное мясо) или</t>
  </si>
  <si>
    <t>телятина(котлетное мясо)</t>
  </si>
  <si>
    <t xml:space="preserve">Молоко или вода </t>
  </si>
  <si>
    <t>Мука</t>
  </si>
  <si>
    <t>60\50</t>
  </si>
  <si>
    <t>Наименование блюда_____Салат из свежей капусты____________</t>
  </si>
  <si>
    <t>Капуста свежая</t>
  </si>
  <si>
    <t>сарделька</t>
  </si>
  <si>
    <t>Наименование блюда____Рис отварной_____________</t>
  </si>
  <si>
    <t>Наименование блюда______Щи из свежей капусты с картофелем с мясом и сметаной___________</t>
  </si>
  <si>
    <t>Капуста белокачанная</t>
  </si>
  <si>
    <t>Петрушка</t>
  </si>
  <si>
    <t>Соус томатный</t>
  </si>
  <si>
    <t>Свинина</t>
  </si>
  <si>
    <t>60/50</t>
  </si>
  <si>
    <t>печень говяжья</t>
  </si>
  <si>
    <t>лук репчатый</t>
  </si>
  <si>
    <t>Говядина(котлетное мясо)</t>
  </si>
  <si>
    <t>200/5</t>
  </si>
  <si>
    <t>изюм</t>
  </si>
  <si>
    <t>яблоки свежие</t>
  </si>
  <si>
    <t>со свеж яблоками</t>
  </si>
  <si>
    <t>Сухари</t>
  </si>
  <si>
    <t>с маслом</t>
  </si>
  <si>
    <t>150\5</t>
  </si>
  <si>
    <t>вода</t>
  </si>
  <si>
    <t>Наименование блюда______Суп картофельный с мясом с крупой_________</t>
  </si>
  <si>
    <t>Рис,пшено,перловка</t>
  </si>
  <si>
    <t>или гречка</t>
  </si>
  <si>
    <t>150/5/5</t>
  </si>
  <si>
    <t>Наименование блюда______Суп картофельный с мясом с макар________</t>
  </si>
  <si>
    <t>150\20</t>
  </si>
  <si>
    <t>100\10</t>
  </si>
  <si>
    <t>Наименование блюда____Блинчики__со__сгущ мол______</t>
  </si>
  <si>
    <t>Молоко сгущеное</t>
  </si>
  <si>
    <t>яйцо</t>
  </si>
  <si>
    <t>Наименование блюда____Поджарка_____</t>
  </si>
  <si>
    <t>50\10\15</t>
  </si>
  <si>
    <t>Говядина(толстый, тонкий края,</t>
  </si>
  <si>
    <t>верхний и внутренний куски</t>
  </si>
  <si>
    <t>тазобедр. Части)</t>
  </si>
  <si>
    <t>или телятина(корейка,</t>
  </si>
  <si>
    <t>лопаточная часть)</t>
  </si>
  <si>
    <t>птица</t>
  </si>
  <si>
    <t>Наименование блюда___Печень по строгановски____</t>
  </si>
  <si>
    <t>или телячья</t>
  </si>
  <si>
    <t>томатное пюре</t>
  </si>
  <si>
    <t>Наименование блюда___Салат из моркови и яблок</t>
  </si>
  <si>
    <t>морковь</t>
  </si>
  <si>
    <t>Наименование блюда___Блины со сметаной</t>
  </si>
  <si>
    <t>Дрожжи</t>
  </si>
  <si>
    <t>Наименование блюда___Плов из куры</t>
  </si>
  <si>
    <t>или цыпленок</t>
  </si>
  <si>
    <t>или бройлер -цыпленок</t>
  </si>
  <si>
    <t>или телятина</t>
  </si>
  <si>
    <t>или свинина</t>
  </si>
  <si>
    <t>или говядина</t>
  </si>
  <si>
    <t>рис</t>
  </si>
  <si>
    <t>100\50</t>
  </si>
  <si>
    <t>Наименование блюда_____Суп рыбный_____со смет_____</t>
  </si>
  <si>
    <t>лук</t>
  </si>
  <si>
    <t xml:space="preserve">соль </t>
  </si>
  <si>
    <t>скумбрия филе с кожей</t>
  </si>
  <si>
    <t>хек  с кожей и ребрами,костями</t>
  </si>
  <si>
    <t>горбуша филе с кожей и ребрами,</t>
  </si>
  <si>
    <t>костями</t>
  </si>
  <si>
    <t>250\35\10</t>
  </si>
  <si>
    <t>Наименование блюда___Зразы мясные____________</t>
  </si>
  <si>
    <t>или телятина(котлетное мясо)</t>
  </si>
  <si>
    <t>Яйца</t>
  </si>
  <si>
    <t>Зелень</t>
  </si>
  <si>
    <t>50\5</t>
  </si>
  <si>
    <t>Наименование блюда___Каша рисовая молочная____________</t>
  </si>
  <si>
    <t>или пшено</t>
  </si>
  <si>
    <t>Соус красный № 528</t>
  </si>
  <si>
    <t>Наименование блюда___Омлет с зел гор____________</t>
  </si>
  <si>
    <t>110\15</t>
  </si>
  <si>
    <t>110/15</t>
  </si>
  <si>
    <t>зеленый горошек</t>
  </si>
  <si>
    <t>Салат витаминный</t>
  </si>
  <si>
    <t>Каша рисовая вяз с маслом и сахаром</t>
  </si>
  <si>
    <t>Кофейный  напиток</t>
  </si>
  <si>
    <t>Салат из огурцов свежих</t>
  </si>
  <si>
    <t>Суп с макар изд . с мясом кур</t>
  </si>
  <si>
    <t>Омлет натур с зел горошком</t>
  </si>
  <si>
    <t>Чай с сахаром и лимоном</t>
  </si>
  <si>
    <t>Оладьи со сгущеным  молоком</t>
  </si>
  <si>
    <t>Помидоры свежие</t>
  </si>
  <si>
    <t>Конд изделие</t>
  </si>
  <si>
    <t>Каша гречневая</t>
  </si>
  <si>
    <t>Сырок глазированый</t>
  </si>
  <si>
    <t>Рассольник Ленинградский  со сметаной</t>
  </si>
  <si>
    <t>кофейный напиток</t>
  </si>
  <si>
    <t>Кондитерское изделие</t>
  </si>
  <si>
    <t>Запеканка творож  со сгущ. молоком</t>
  </si>
  <si>
    <t>Рассольник Ленинградский с мясом и смет</t>
  </si>
  <si>
    <t>Бутерброд с копченой колбасой</t>
  </si>
  <si>
    <t>Каша вязкая пшенная с маслом и сахаром</t>
  </si>
  <si>
    <t>Суп картоф. с мясом  с крупой</t>
  </si>
  <si>
    <t>Каша гречневая с маслом и сахаром</t>
  </si>
  <si>
    <t>Салат из св овощей</t>
  </si>
  <si>
    <t>Чай с сахаром с лимон</t>
  </si>
  <si>
    <t>Суп с фрикадельками</t>
  </si>
  <si>
    <t>Кофейный напиток</t>
  </si>
  <si>
    <t>Огурцы св (порц)</t>
  </si>
  <si>
    <t>Щи из св капусты с мясом и сметаной</t>
  </si>
  <si>
    <t>Гречка отварная</t>
  </si>
  <si>
    <t>Салат из свежей капусты</t>
  </si>
  <si>
    <t>Суп картоф. с крупой и мясом кур</t>
  </si>
  <si>
    <t>Печень по строгановски</t>
  </si>
  <si>
    <t>Компот из свежих яблок</t>
  </si>
  <si>
    <t>сырок глазированный</t>
  </si>
  <si>
    <t>Салат витаминный(из овощей)</t>
  </si>
  <si>
    <t>Бутерброд с п\коп колбасой</t>
  </si>
  <si>
    <t>Салат из свеж овощей</t>
  </si>
  <si>
    <t>Сырники со сгущеным молоком</t>
  </si>
  <si>
    <t>Суп рыбный со сметаной</t>
  </si>
  <si>
    <t>Каша молочная рисовая</t>
  </si>
  <si>
    <t>Борщ из св капусты с мясом со сметаной</t>
  </si>
  <si>
    <t>100/20</t>
  </si>
  <si>
    <t>Яблоко</t>
  </si>
  <si>
    <t>Сосиска отварная</t>
  </si>
  <si>
    <t>Блинчики с  повидлом</t>
  </si>
  <si>
    <t>Котлета рыбная с соусом</t>
  </si>
  <si>
    <t>Салат  витаминный</t>
  </si>
  <si>
    <t>Вареники ленивые с сахаром</t>
  </si>
  <si>
    <t>Блинчики с повидлом</t>
  </si>
  <si>
    <t>Борщ из св.капусты с мясом и сметаной</t>
  </si>
  <si>
    <t>Суп картофельный  фрикадельками</t>
  </si>
  <si>
    <t>№ 1   _______________2014__г</t>
  </si>
  <si>
    <t>№ 2   _______________2014__г</t>
  </si>
  <si>
    <t>Наименование блюда___  Пелемени____________</t>
  </si>
  <si>
    <t>200\10</t>
  </si>
  <si>
    <t>Пельмени п/фабрикат</t>
  </si>
  <si>
    <t xml:space="preserve">Масло сливочное </t>
  </si>
  <si>
    <t>или</t>
  </si>
  <si>
    <t>со сметаной</t>
  </si>
  <si>
    <t>Масса  вареных  пельменей</t>
  </si>
  <si>
    <t>без зел. Горошка</t>
  </si>
  <si>
    <t>Наименование блюда___  Фрикадельки____________</t>
  </si>
  <si>
    <t>Говядина (котлетное мясо)</t>
  </si>
  <si>
    <t>Наименование блюда___ Соус основной красный____________</t>
  </si>
  <si>
    <t>с сгушеным молоком</t>
  </si>
  <si>
    <t>с повидлом</t>
  </si>
  <si>
    <t>повидло</t>
  </si>
  <si>
    <t>100/50</t>
  </si>
  <si>
    <t>Наименование блюда_____Гречка рассыпчатая____________</t>
  </si>
  <si>
    <t xml:space="preserve">Крупа гречневая </t>
  </si>
  <si>
    <t>масло слив</t>
  </si>
  <si>
    <t>с мас и сах</t>
  </si>
  <si>
    <t>100\5\5</t>
  </si>
  <si>
    <t>Наименование блюда______Оладьи печеночные___________</t>
  </si>
  <si>
    <t>крупа рисовая</t>
  </si>
  <si>
    <t>яйца</t>
  </si>
  <si>
    <t>Наименование блюда_______Салат витаминный__________</t>
  </si>
  <si>
    <t>Яблоки свежие</t>
  </si>
  <si>
    <t>Огурцы свежие</t>
  </si>
  <si>
    <t>Лимон(для сока)</t>
  </si>
  <si>
    <t xml:space="preserve">Сахар </t>
  </si>
  <si>
    <t>Наименование блюда___Борщ из сеж капусты____ с мясом и смет_________</t>
  </si>
  <si>
    <t>Свекла</t>
  </si>
  <si>
    <t>или квашеная</t>
  </si>
  <si>
    <t>Заменяем морковью</t>
  </si>
  <si>
    <t>Уксус 3 %</t>
  </si>
  <si>
    <t>Наименование блюда_____Котлета рыбная___________</t>
  </si>
  <si>
    <t>Треска(потрашеная обезглавленная)</t>
  </si>
  <si>
    <t>или филе трески</t>
  </si>
  <si>
    <t xml:space="preserve">Хлеб пшеничный </t>
  </si>
  <si>
    <t>Перец черный молотый</t>
  </si>
  <si>
    <t>Соус сметнный  № 600</t>
  </si>
  <si>
    <t>75\50</t>
  </si>
  <si>
    <t>Наименование блюда_______Запеканка творожная со сгущ_________</t>
  </si>
  <si>
    <t>Творог</t>
  </si>
  <si>
    <t>Крупа манная</t>
  </si>
  <si>
    <t>или мука пшеничная</t>
  </si>
  <si>
    <t>Наименование блюда_______Куры отварные_________</t>
  </si>
  <si>
    <t>Цыпленок</t>
  </si>
  <si>
    <t>Лук</t>
  </si>
  <si>
    <t>Наименование блюда______Каша  вязкая  пшенная с маслом и сахаром__________</t>
  </si>
  <si>
    <t>Пшено</t>
  </si>
  <si>
    <t>150\10\5</t>
  </si>
  <si>
    <t>Наименование блюда____Какао____________</t>
  </si>
  <si>
    <t>Наименование блюда_____Бифштекс___________</t>
  </si>
  <si>
    <t>Наименование блюда____Кисель____________</t>
  </si>
  <si>
    <t>Кисель из концентрата</t>
  </si>
  <si>
    <t>Кислота лимонная( добавляется в том</t>
  </si>
  <si>
    <t>случае если кислотность концентрата</t>
  </si>
  <si>
    <t>недостаточна)</t>
  </si>
  <si>
    <t>Наименование блюда____Сырники___________</t>
  </si>
  <si>
    <t>со сгущеным молоком</t>
  </si>
  <si>
    <t>ПРИМЕРНОЕ МЕНЮ ДЛЯ ЛАГЕРЕЙ на 2015 год</t>
  </si>
  <si>
    <t>Бутерб с сыром  и маслом</t>
  </si>
  <si>
    <t xml:space="preserve">1 шт </t>
  </si>
  <si>
    <t xml:space="preserve"> Сырок  творожный глазированный</t>
  </si>
  <si>
    <t>помидоры свежие</t>
  </si>
  <si>
    <t>100/15</t>
  </si>
  <si>
    <t>бутерброд с колбасой</t>
  </si>
  <si>
    <t>Наименование блюда___Каша рисовая вязкая  с маслом и сахаром_</t>
  </si>
  <si>
    <t>Рис</t>
  </si>
  <si>
    <t>Выход:</t>
  </si>
  <si>
    <t>Масса каши</t>
  </si>
  <si>
    <t>Наименование блюда________Котлеты, биточки, шницеля_________</t>
  </si>
  <si>
    <t>Наименование блюда______________</t>
  </si>
  <si>
    <t>Печенье</t>
  </si>
  <si>
    <t>С ок фруктовый</t>
  </si>
  <si>
    <t>Йогурт питьевой</t>
  </si>
  <si>
    <t>Наименование блюда___Каша рисовая с изюмом___________</t>
  </si>
  <si>
    <t>Масса каши с изюмом</t>
  </si>
  <si>
    <t>100\5</t>
  </si>
  <si>
    <t>200\5</t>
  </si>
  <si>
    <t>Изюм</t>
  </si>
  <si>
    <t>250\13\10</t>
  </si>
  <si>
    <t>250/13/10</t>
  </si>
  <si>
    <t>250/13/5</t>
  </si>
  <si>
    <t>250/13</t>
  </si>
  <si>
    <t>25\75</t>
  </si>
  <si>
    <t>компот из с\ф</t>
  </si>
  <si>
    <t>50/75</t>
  </si>
  <si>
    <t>Наименование блюда____  Соус сметанный__________</t>
  </si>
  <si>
    <t>Выход</t>
  </si>
  <si>
    <t>Салат и св. огурцов</t>
  </si>
  <si>
    <t>250\13</t>
  </si>
  <si>
    <t>Говядина(  вырезка)</t>
  </si>
  <si>
    <t>Наименование блюда_____Суп   картофельный с фрикадельками_____</t>
  </si>
  <si>
    <t>Соус сметанный с томатом и луком</t>
  </si>
  <si>
    <t xml:space="preserve">Соус сметанный </t>
  </si>
  <si>
    <t>фрикадельки</t>
  </si>
  <si>
    <t>Фарш:</t>
  </si>
  <si>
    <t>Капуста белокачанная свежая</t>
  </si>
  <si>
    <t>Масса припущенной капусты</t>
  </si>
  <si>
    <t>Масса полуфабриката</t>
  </si>
  <si>
    <t xml:space="preserve">Выход </t>
  </si>
  <si>
    <t>Наименование блюда___Котлета с капустой_________</t>
  </si>
  <si>
    <t>Номер по сборнику рецептур __ №455___2004 г____________________</t>
  </si>
  <si>
    <t>Наименование блюда___  Ленивые вареники____________</t>
  </si>
  <si>
    <t>Наименование блюда___  Ленивые вареники__полуфабрикат__________</t>
  </si>
  <si>
    <t>Вареники полуфабрикат</t>
  </si>
  <si>
    <t>Масса вареных вареников</t>
  </si>
  <si>
    <t>или сметана</t>
  </si>
  <si>
    <t>или сахар</t>
  </si>
  <si>
    <t>выход с маслом</t>
  </si>
  <si>
    <t>выход со сметаной</t>
  </si>
  <si>
    <t>выход с сахаром</t>
  </si>
  <si>
    <t>творог</t>
  </si>
  <si>
    <t>мука пшеничная</t>
  </si>
  <si>
    <t>выход</t>
  </si>
  <si>
    <t>1\2</t>
  </si>
  <si>
    <t>масса готовой печени</t>
  </si>
  <si>
    <t>сметанный соус  №600</t>
  </si>
  <si>
    <t>или  свинина</t>
  </si>
  <si>
    <t>Номер по сборнику рецептур     № 422    ,   1996 г____</t>
  </si>
  <si>
    <t>Номер по сборнику рецептур __№ 664 ,  1996 г ____________</t>
  </si>
  <si>
    <t>Номер по сборнику рецептур ___№40,       2004____________</t>
  </si>
  <si>
    <t>Лук зеленый</t>
  </si>
  <si>
    <t>Перец сладкий</t>
  </si>
  <si>
    <t>Горошек зеленый консервированный</t>
  </si>
  <si>
    <t>Лимон (для сока)</t>
  </si>
  <si>
    <t>Наименование блюда_____Салат "Степной"  из разных овощей____________</t>
  </si>
  <si>
    <t>Номер по сборнику рецептур ___2004 г________________________</t>
  </si>
  <si>
    <t>Лук Репчатый</t>
  </si>
  <si>
    <t>Горошек зеленый</t>
  </si>
  <si>
    <t>Заправка для салатов №615</t>
  </si>
  <si>
    <t>ВЫХОД:</t>
  </si>
  <si>
    <t>лимонная кислота</t>
  </si>
  <si>
    <t>Номер по сборнику рецептур ____№456,   2004 г</t>
  </si>
  <si>
    <t>Номер по сборнику рецептур ___№112,       2004  г</t>
  </si>
  <si>
    <t>Номер по сборнику рецептур _№ 129,      1996 г</t>
  </si>
  <si>
    <t>Номер по сборнику рецептур _№139,    1996 г</t>
  </si>
  <si>
    <t>Номер по сборнику рецептур _№ 5,      2004_</t>
  </si>
  <si>
    <t>Номер по сборнику рецептур ___№273,            1996 г_________</t>
  </si>
  <si>
    <t>Номер по сборнику рецептур _____№416,         1996 г______</t>
  </si>
  <si>
    <t>Номер по сборнику рецептур ____№520,       2004 г_____</t>
  </si>
  <si>
    <t>Номер по сборнику рецептур __№627, 628,   1996  г</t>
  </si>
  <si>
    <t>Номер по сборнику рецептур __№  639,  2004  г,    № 585     1996  г  ________________________</t>
  </si>
  <si>
    <t>Номер по сборнику рецептур ___№ 148,      1996 г__________</t>
  </si>
  <si>
    <t>Номер по сборнику рецептур _________1996 г__________________</t>
  </si>
  <si>
    <t>Номер по сборнику рецептур ______1996 г_______№300  2004 г______________</t>
  </si>
  <si>
    <t>Номер по сборнику рецептур __№591,      1996 г_____</t>
  </si>
  <si>
    <t>Номер по сборнику рецептур ___№679,      2004 г______</t>
  </si>
  <si>
    <t>Номер по сборнику рецептур __№                1996 г _</t>
  </si>
  <si>
    <t>Номер по сборнику рецептур __№674,      1996____</t>
  </si>
  <si>
    <t>Номер по сборнику рецептур __№ 340,      2004 г ______</t>
  </si>
  <si>
    <t>Номер по сборнику рецептур ___№ 692,   2004 г _____</t>
  </si>
  <si>
    <t>Номер по сборнику рецептур ___ № 682  , 1996 г___№681  1996 ________</t>
  </si>
  <si>
    <t>250\18\10</t>
  </si>
  <si>
    <t>250/18/10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</si>
  <si>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</si>
  <si>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Номер по сборнику рецептур ______№354_,           2004_г</t>
  </si>
  <si>
    <t>,</t>
  </si>
  <si>
    <t xml:space="preserve">Номер по сборнику рецептур ___№ 528,         1996 г </t>
  </si>
  <si>
    <t>Номер по сборнику рецептур __№ 4 ,       1996 г</t>
  </si>
  <si>
    <t>Номер по сборнику рецептур ___№  131,         1996 г</t>
  </si>
  <si>
    <t>Номер по сборнику рецептур _№  137 ,       2004 г</t>
  </si>
  <si>
    <t>Номер по сборнику рецептур ___  № 401,       1996 г_</t>
  </si>
  <si>
    <t>Номер по сборнику рецептур _№ 136,         1996 г</t>
  </si>
  <si>
    <t>Номер по сборнику рецептур ___№ 120 ,       1996 г</t>
  </si>
  <si>
    <t>Номер по сборнику рецептур __№468,        2004  г___</t>
  </si>
  <si>
    <t>Номер по сборнику рецептур ___№ 39,          2004 г_</t>
  </si>
  <si>
    <t>Номер по сборнику рецептур __№ 110   ,       1996 г____</t>
  </si>
  <si>
    <t>Номер по сборнику рецептур ___555  , 553,             1996 г</t>
  </si>
  <si>
    <t>Номер по сборнику рецептур ___№ 324,            1996 г</t>
  </si>
  <si>
    <t>Номер по сборнику рецептур _____№297,         1996 г_</t>
  </si>
  <si>
    <t>Номер по сборнику рецептур ___№4   ,        1996 г</t>
  </si>
  <si>
    <t>Номер по сборнику рецептур ____№693,            2004 г_</t>
  </si>
  <si>
    <t>Номер по сборнику рецептур ___№417,         2004 г</t>
  </si>
  <si>
    <t>Номер по сборнику рецептур ___№294,           1996 г</t>
  </si>
  <si>
    <t>Номер по сборнику рецептур   № 424,          2004 г______</t>
  </si>
  <si>
    <t>Номер по сборнику рецептур ___№ 431,      2004 г_</t>
  </si>
  <si>
    <t>Номер по сборнику рецептур _  №№449,403 ,      1996 г</t>
  </si>
  <si>
    <t>Номер по сборнику рецептур ____№4,            1996 г</t>
  </si>
  <si>
    <t>Номер по сборнику рецептур __№ 162,         1996 г  _______</t>
  </si>
  <si>
    <t>Номер по сборнику рецептур ________№ 355____,2004  г</t>
  </si>
  <si>
    <t>Номер по сборнику рецептур ___№ 300,          2004 г_</t>
  </si>
  <si>
    <t xml:space="preserve"> или свинина</t>
  </si>
  <si>
    <t>говядина</t>
  </si>
  <si>
    <t>100\20</t>
  </si>
  <si>
    <t>Хлеб  пшеничный</t>
  </si>
  <si>
    <t>30\25</t>
  </si>
  <si>
    <t>Сырок глазированный</t>
  </si>
  <si>
    <t>Сыр порция</t>
  </si>
  <si>
    <t xml:space="preserve">Чай с сахаром </t>
  </si>
  <si>
    <t>Суп картоф. с   крупой  и мясом</t>
  </si>
  <si>
    <t>Наименование блюда______Каша  манная    вязкая________</t>
  </si>
  <si>
    <t>Манка</t>
  </si>
  <si>
    <t>100/5/5</t>
  </si>
  <si>
    <t>200\10\10</t>
  </si>
  <si>
    <t xml:space="preserve">Каша  манная  вязкая с маслом и сахаром </t>
  </si>
  <si>
    <t>Помидоры  свежие</t>
  </si>
  <si>
    <t>Зразы мясные  рубленые</t>
  </si>
  <si>
    <t>Номер по сборнику рецептур _____№439 ,   сб.  За 1996 г</t>
  </si>
  <si>
    <t>№ 1   _______________2015__г</t>
  </si>
  <si>
    <t>Йогурт 0,095</t>
  </si>
  <si>
    <t>Сдоба</t>
  </si>
  <si>
    <t>Колбаса   салями</t>
  </si>
  <si>
    <t>30/20/5</t>
  </si>
  <si>
    <t xml:space="preserve">разливной </t>
  </si>
  <si>
    <t>разливной</t>
  </si>
  <si>
    <t xml:space="preserve">хлеб ржаной </t>
  </si>
  <si>
    <t>хлеб пшеничный</t>
  </si>
  <si>
    <t>сдоба</t>
  </si>
  <si>
    <t>со свининой</t>
  </si>
  <si>
    <t>с  птицей</t>
  </si>
  <si>
    <t>с  изюмом</t>
  </si>
  <si>
    <t xml:space="preserve"> соус сметанный</t>
  </si>
  <si>
    <t>Скумбрия</t>
  </si>
  <si>
    <t>из скумбрии</t>
  </si>
  <si>
    <t>треска</t>
  </si>
  <si>
    <t>100/10</t>
  </si>
  <si>
    <t>пшено</t>
  </si>
  <si>
    <t>200/25</t>
  </si>
  <si>
    <t>100\15</t>
  </si>
  <si>
    <t>200\15\7</t>
  </si>
  <si>
    <t>мандарины</t>
  </si>
  <si>
    <t>Сок  фрукт.   3 литра  в стекл.банках</t>
  </si>
  <si>
    <t>с маслом сливочным</t>
  </si>
  <si>
    <t>150\10</t>
  </si>
  <si>
    <t>150/10</t>
  </si>
  <si>
    <t>Конд.  изделие</t>
  </si>
  <si>
    <t>30\30</t>
  </si>
  <si>
    <t>бутерброд с сыром и маслом</t>
  </si>
  <si>
    <t>30\15\5</t>
  </si>
  <si>
    <t>30\20\5</t>
  </si>
  <si>
    <t>№ рецепта</t>
  </si>
  <si>
    <t>Наименование блюда</t>
  </si>
  <si>
    <t>Выход блюда</t>
  </si>
  <si>
    <t>Пищевые вещества (г)</t>
  </si>
  <si>
    <t>Б</t>
  </si>
  <si>
    <t>Ж</t>
  </si>
  <si>
    <t>У</t>
  </si>
  <si>
    <t>Рыба тушеная с овощами</t>
  </si>
  <si>
    <t>Тефтели мясные</t>
  </si>
  <si>
    <t xml:space="preserve">Итого за день: </t>
  </si>
  <si>
    <t>Итого за день:</t>
  </si>
  <si>
    <t>80/50</t>
  </si>
  <si>
    <t>Биточки мясные</t>
  </si>
  <si>
    <t>Итого за весь период:</t>
  </si>
  <si>
    <t>Витамин С, мг.</t>
  </si>
  <si>
    <t>Энергетич. цен.(ккал)</t>
  </si>
  <si>
    <t>Гуляш мясной</t>
  </si>
  <si>
    <t>№229</t>
  </si>
  <si>
    <t>Чай с сах. и лимоном</t>
  </si>
  <si>
    <t>№202</t>
  </si>
  <si>
    <t>№239</t>
  </si>
  <si>
    <t>№268</t>
  </si>
  <si>
    <t>№379</t>
  </si>
  <si>
    <t>№312</t>
  </si>
  <si>
    <t>№375</t>
  </si>
  <si>
    <t>№260</t>
  </si>
  <si>
    <t>№259</t>
  </si>
  <si>
    <t>№223</t>
  </si>
  <si>
    <t>Запеканка творожная со сгущенным  молоком</t>
  </si>
  <si>
    <t>№14</t>
  </si>
  <si>
    <t>День: понедельник         Неделя: первая     Сезон: весенне-летний</t>
  </si>
  <si>
    <t>День: вторник         Неделя: первая     Сезон: весенне-летний</t>
  </si>
  <si>
    <t>День: среда       Неделя: первая     Сезон: весенне-летний</t>
  </si>
  <si>
    <t>День: четверг       Неделя: первая     Сезон: весенне-летний</t>
  </si>
  <si>
    <t>День: пятница       Неделя: первая     Сезон: весенне-летний</t>
  </si>
  <si>
    <t>День: понедельник       Неделя: вторая     Сезон: весенне-летний</t>
  </si>
  <si>
    <t>День: вторник       Неделя: вторая     Сезон: весенне-летний</t>
  </si>
  <si>
    <t>День: среда               Неделя: вторая     Сезон: весенне-летний</t>
  </si>
  <si>
    <t>День: четверг      Неделя: вторая     Сезон: весенне-летний</t>
  </si>
  <si>
    <t>День: пятница      Неделя: вторая     Сезон: весенне-летний</t>
  </si>
  <si>
    <t>№15</t>
  </si>
  <si>
    <t>Сыр (Российский)</t>
  </si>
  <si>
    <t>№57**</t>
  </si>
  <si>
    <t>Чай с сахаром/ лимоном</t>
  </si>
  <si>
    <t>№291</t>
  </si>
  <si>
    <t>Плов из птицы</t>
  </si>
  <si>
    <t>150/70</t>
  </si>
  <si>
    <t>№177</t>
  </si>
  <si>
    <t>Каша вязкая рисовая с изюмом</t>
  </si>
  <si>
    <t>200/10</t>
  </si>
  <si>
    <t>№302</t>
  </si>
  <si>
    <t>Каша рассыпчатая гречневая</t>
  </si>
  <si>
    <t>Батон</t>
  </si>
  <si>
    <t>Гречка отварнаая</t>
  </si>
  <si>
    <t xml:space="preserve">                                     </t>
  </si>
  <si>
    <t>УТВЕРЖДЕНО ПРИКАЗОМ № 56 от 23.08.2024г</t>
  </si>
  <si>
    <r>
      <t xml:space="preserve"> 10-ти дневное меню для учащихся  с 1 по 4 класс МБОУ Лакомобудская ООШ на осенне - зимний  период </t>
    </r>
    <r>
      <rPr>
        <b/>
        <sz val="12"/>
        <color theme="1"/>
        <rFont val="Times New Roman"/>
        <family val="1"/>
        <charset val="204"/>
      </rPr>
      <t>2024-2025</t>
    </r>
    <r>
      <rPr>
        <sz val="12"/>
        <color theme="1"/>
        <rFont val="Times New Roman"/>
        <family val="1"/>
        <charset val="204"/>
      </rPr>
      <t xml:space="preserve"> учебного года на  70,20</t>
    </r>
    <r>
      <rPr>
        <b/>
        <sz val="12"/>
        <color theme="1"/>
        <rFont val="Times New Roman"/>
        <family val="1"/>
        <charset val="204"/>
      </rPr>
      <t xml:space="preserve"> рублей</t>
    </r>
    <r>
      <rPr>
        <sz val="12"/>
        <color theme="1"/>
        <rFont val="Times New Roman"/>
        <family val="1"/>
        <charset val="204"/>
      </rPr>
      <t xml:space="preserve"> с  </t>
    </r>
    <r>
      <rPr>
        <b/>
        <sz val="12"/>
        <color theme="1"/>
        <rFont val="Times New Roman"/>
        <family val="1"/>
        <charset val="204"/>
      </rPr>
      <t>01.09.2024г.</t>
    </r>
    <r>
      <rPr>
        <sz val="12"/>
        <color theme="1"/>
        <rFont val="Times New Roman"/>
        <family val="1"/>
        <charset val="204"/>
      </rPr>
      <t xml:space="preserve">  </t>
    </r>
  </si>
  <si>
    <t>Чай черный с сах и лим</t>
  </si>
  <si>
    <t>я</t>
  </si>
  <si>
    <t xml:space="preserve"> </t>
  </si>
  <si>
    <t xml:space="preserve"> ая</t>
  </si>
  <si>
    <t>Жаркое по-домашнему с курой</t>
  </si>
  <si>
    <t>Хлеб ржаной/ пшеничный</t>
  </si>
  <si>
    <t>1,8/3,83</t>
  </si>
  <si>
    <t>3/1,33</t>
  </si>
  <si>
    <t>13,8/26.70</t>
  </si>
  <si>
    <t>57/110</t>
  </si>
  <si>
    <t>0,02/0,01</t>
  </si>
  <si>
    <t>№ 338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</si>
</sst>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15" xfId="0" applyBorder="1"/>
    <xf numFmtId="0" fontId="0" fillId="0" borderId="11" xfId="0" applyBorder="1"/>
    <xf numFmtId="2" fontId="0" fillId="0" borderId="5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6" xfId="0" applyBorder="1"/>
    <xf numFmtId="2" fontId="0" fillId="0" borderId="12" xfId="0" applyNumberFormat="1" applyBorder="1"/>
    <xf numFmtId="2" fontId="0" fillId="0" borderId="11" xfId="0" applyNumberFormat="1" applyBorder="1"/>
    <xf numFmtId="164" fontId="0" fillId="0" borderId="14" xfId="0" applyNumberFormat="1" applyBorder="1"/>
    <xf numFmtId="0" fontId="0" fillId="0" borderId="20" xfId="0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164" fontId="0" fillId="0" borderId="15" xfId="0" applyNumberFormat="1" applyBorder="1"/>
    <xf numFmtId="164" fontId="0" fillId="0" borderId="16" xfId="0" applyNumberFormat="1" applyBorder="1"/>
    <xf numFmtId="165" fontId="0" fillId="0" borderId="15" xfId="0" applyNumberFormat="1" applyBorder="1"/>
    <xf numFmtId="2" fontId="0" fillId="0" borderId="8" xfId="0" applyNumberFormat="1" applyBorder="1"/>
    <xf numFmtId="164" fontId="0" fillId="0" borderId="10" xfId="0" applyNumberFormat="1" applyBorder="1"/>
    <xf numFmtId="2" fontId="0" fillId="0" borderId="4" xfId="0" applyNumberFormat="1" applyBorder="1"/>
    <xf numFmtId="0" fontId="5" fillId="0" borderId="6" xfId="0" applyFont="1" applyBorder="1"/>
    <xf numFmtId="0" fontId="0" fillId="0" borderId="5" xfId="0" applyFont="1" applyBorder="1"/>
    <xf numFmtId="0" fontId="1" fillId="0" borderId="0" xfId="0" applyFont="1"/>
    <xf numFmtId="0" fontId="0" fillId="0" borderId="0" xfId="0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2" fontId="1" fillId="3" borderId="0" xfId="0" applyNumberFormat="1" applyFont="1" applyFill="1"/>
    <xf numFmtId="2" fontId="0" fillId="3" borderId="0" xfId="0" applyNumberFormat="1" applyFill="1"/>
    <xf numFmtId="0" fontId="5" fillId="0" borderId="8" xfId="0" applyFont="1" applyBorder="1" applyAlignment="1">
      <alignment wrapText="1"/>
    </xf>
    <xf numFmtId="2" fontId="0" fillId="0" borderId="29" xfId="0" applyNumberFormat="1" applyBorder="1"/>
    <xf numFmtId="0" fontId="0" fillId="0" borderId="6" xfId="0" applyFont="1" applyBorder="1"/>
    <xf numFmtId="165" fontId="0" fillId="0" borderId="16" xfId="0" applyNumberFormat="1" applyBorder="1"/>
    <xf numFmtId="2" fontId="0" fillId="0" borderId="6" xfId="0" applyNumberFormat="1" applyBorder="1"/>
    <xf numFmtId="164" fontId="0" fillId="0" borderId="7" xfId="0" applyNumberFormat="1" applyBorder="1"/>
    <xf numFmtId="164" fontId="0" fillId="0" borderId="27" xfId="0" applyNumberFormat="1" applyBorder="1"/>
    <xf numFmtId="0" fontId="0" fillId="0" borderId="33" xfId="0" applyBorder="1"/>
    <xf numFmtId="0" fontId="0" fillId="0" borderId="34" xfId="0" applyBorder="1"/>
    <xf numFmtId="49" fontId="0" fillId="0" borderId="20" xfId="0" applyNumberFormat="1" applyBorder="1"/>
    <xf numFmtId="0" fontId="0" fillId="0" borderId="17" xfId="0" applyBorder="1"/>
    <xf numFmtId="2" fontId="0" fillId="0" borderId="0" xfId="0" applyNumberFormat="1"/>
    <xf numFmtId="2" fontId="0" fillId="0" borderId="19" xfId="0" applyNumberFormat="1" applyBorder="1"/>
    <xf numFmtId="165" fontId="0" fillId="0" borderId="7" xfId="0" applyNumberFormat="1" applyBorder="1"/>
    <xf numFmtId="0" fontId="7" fillId="0" borderId="0" xfId="0" applyFont="1"/>
    <xf numFmtId="0" fontId="0" fillId="0" borderId="0" xfId="0" applyAlignment="1"/>
    <xf numFmtId="0" fontId="0" fillId="0" borderId="0" xfId="0" applyFont="1"/>
    <xf numFmtId="164" fontId="0" fillId="0" borderId="11" xfId="0" applyNumberFormat="1" applyBorder="1"/>
    <xf numFmtId="164" fontId="1" fillId="0" borderId="11" xfId="0" applyNumberFormat="1" applyFont="1" applyBorder="1"/>
    <xf numFmtId="2" fontId="1" fillId="0" borderId="0" xfId="0" applyNumberFormat="1" applyFont="1"/>
    <xf numFmtId="0" fontId="8" fillId="0" borderId="0" xfId="0" applyFont="1" applyAlignment="1">
      <alignment horizontal="center" vertical="center"/>
    </xf>
    <xf numFmtId="1" fontId="0" fillId="0" borderId="11" xfId="0" applyNumberFormat="1" applyBorder="1"/>
    <xf numFmtId="1" fontId="1" fillId="0" borderId="11" xfId="0" applyNumberFormat="1" applyFont="1" applyBorder="1"/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" fontId="9" fillId="0" borderId="0" xfId="0" applyNumberFormat="1" applyFont="1"/>
    <xf numFmtId="0" fontId="9" fillId="0" borderId="0" xfId="0" applyFont="1"/>
    <xf numFmtId="164" fontId="0" fillId="0" borderId="5" xfId="0" applyNumberFormat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5" xfId="0" applyFill="1" applyBorder="1"/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164" fontId="0" fillId="0" borderId="5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7" xfId="0" applyFont="1" applyBorder="1"/>
    <xf numFmtId="16" fontId="0" fillId="0" borderId="7" xfId="0" applyNumberFormat="1" applyBorder="1"/>
    <xf numFmtId="0" fontId="0" fillId="0" borderId="4" xfId="0" applyBorder="1" applyAlignment="1">
      <alignment horizontal="center"/>
    </xf>
    <xf numFmtId="0" fontId="12" fillId="0" borderId="0" xfId="0" applyFont="1"/>
    <xf numFmtId="0" fontId="0" fillId="5" borderId="19" xfId="0" applyFill="1" applyBorder="1"/>
    <xf numFmtId="164" fontId="0" fillId="0" borderId="3" xfId="0" applyNumberFormat="1" applyBorder="1"/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4" borderId="19" xfId="0" applyFill="1" applyBorder="1"/>
    <xf numFmtId="2" fontId="0" fillId="5" borderId="5" xfId="0" applyNumberFormat="1" applyFill="1" applyBorder="1"/>
    <xf numFmtId="2" fontId="0" fillId="5" borderId="29" xfId="0" applyNumberFormat="1" applyFill="1" applyBorder="1"/>
    <xf numFmtId="2" fontId="0" fillId="5" borderId="19" xfId="0" applyNumberFormat="1" applyFill="1" applyBorder="1"/>
    <xf numFmtId="0" fontId="0" fillId="6" borderId="19" xfId="0" applyFill="1" applyBorder="1"/>
    <xf numFmtId="2" fontId="0" fillId="6" borderId="19" xfId="0" applyNumberFormat="1" applyFill="1" applyBorder="1"/>
    <xf numFmtId="2" fontId="0" fillId="6" borderId="29" xfId="0" applyNumberFormat="1" applyFill="1" applyBorder="1"/>
    <xf numFmtId="2" fontId="0" fillId="3" borderId="6" xfId="0" applyNumberFormat="1" applyFill="1" applyBorder="1"/>
    <xf numFmtId="2" fontId="0" fillId="4" borderId="6" xfId="0" applyNumberFormat="1" applyFill="1" applyBorder="1"/>
    <xf numFmtId="2" fontId="0" fillId="5" borderId="11" xfId="0" applyNumberFormat="1" applyFill="1" applyBorder="1"/>
    <xf numFmtId="2" fontId="0" fillId="5" borderId="6" xfId="0" applyNumberFormat="1" applyFill="1" applyBorder="1"/>
    <xf numFmtId="2" fontId="0" fillId="3" borderId="11" xfId="0" applyNumberFormat="1" applyFill="1" applyBorder="1"/>
    <xf numFmtId="2" fontId="0" fillId="4" borderId="11" xfId="0" applyNumberFormat="1" applyFill="1" applyBorder="1"/>
    <xf numFmtId="0" fontId="1" fillId="0" borderId="5" xfId="0" applyFont="1" applyBorder="1"/>
    <xf numFmtId="2" fontId="0" fillId="0" borderId="2" xfId="0" applyNumberFormat="1" applyBorder="1"/>
    <xf numFmtId="164" fontId="0" fillId="0" borderId="5" xfId="0" applyNumberFormat="1" applyBorder="1"/>
    <xf numFmtId="0" fontId="0" fillId="0" borderId="36" xfId="0" applyBorder="1"/>
    <xf numFmtId="2" fontId="12" fillId="0" borderId="0" xfId="0" applyNumberFormat="1" applyFont="1"/>
    <xf numFmtId="0" fontId="13" fillId="0" borderId="0" xfId="0" applyFont="1"/>
    <xf numFmtId="0" fontId="14" fillId="0" borderId="0" xfId="0" applyFont="1"/>
    <xf numFmtId="0" fontId="14" fillId="0" borderId="5" xfId="0" applyFont="1" applyBorder="1" applyAlignment="1">
      <alignment horizontal="center" vertical="top" wrapText="1"/>
    </xf>
    <xf numFmtId="1" fontId="14" fillId="0" borderId="5" xfId="0" applyNumberFormat="1" applyFont="1" applyBorder="1" applyAlignment="1">
      <alignment vertical="top" wrapText="1"/>
    </xf>
    <xf numFmtId="1" fontId="14" fillId="0" borderId="5" xfId="0" applyNumberFormat="1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0" fillId="0" borderId="38" xfId="0" applyBorder="1"/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NumberFormat="1" applyFont="1" applyBorder="1" applyAlignment="1">
      <alignment horizontal="center" vertical="top" wrapText="1"/>
    </xf>
    <xf numFmtId="2" fontId="14" fillId="0" borderId="0" xfId="0" applyNumberFormat="1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 wrapText="1"/>
    </xf>
    <xf numFmtId="0" fontId="14" fillId="0" borderId="5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12" xfId="0" applyFont="1" applyBorder="1"/>
    <xf numFmtId="0" fontId="0" fillId="0" borderId="0" xfId="0" applyBorder="1"/>
    <xf numFmtId="0" fontId="14" fillId="0" borderId="16" xfId="0" applyFont="1" applyBorder="1"/>
    <xf numFmtId="0" fontId="14" fillId="0" borderId="4" xfId="0" applyFont="1" applyBorder="1" applyAlignment="1">
      <alignment horizontal="justify" vertical="top" wrapText="1"/>
    </xf>
    <xf numFmtId="0" fontId="14" fillId="0" borderId="39" xfId="0" applyFont="1" applyBorder="1"/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top" wrapText="1"/>
    </xf>
    <xf numFmtId="0" fontId="14" fillId="0" borderId="11" xfId="0" applyFont="1" applyBorder="1"/>
    <xf numFmtId="0" fontId="15" fillId="0" borderId="0" xfId="0" applyFont="1" applyBorder="1" applyAlignment="1">
      <alignment vertical="top" wrapText="1"/>
    </xf>
    <xf numFmtId="0" fontId="15" fillId="0" borderId="0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2" fontId="14" fillId="0" borderId="5" xfId="0" applyNumberFormat="1" applyFont="1" applyBorder="1" applyAlignment="1">
      <alignment horizontal="center" vertical="center" wrapText="1"/>
    </xf>
    <xf numFmtId="2" fontId="15" fillId="0" borderId="5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/>
    </xf>
    <xf numFmtId="0" fontId="0" fillId="0" borderId="40" xfId="0" applyBorder="1"/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28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2" fontId="14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 wrapText="1"/>
    </xf>
    <xf numFmtId="2" fontId="15" fillId="0" borderId="0" xfId="0" applyNumberFormat="1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center" wrapText="1"/>
    </xf>
    <xf numFmtId="0" fontId="14" fillId="0" borderId="0" xfId="0" applyFont="1" applyBorder="1"/>
    <xf numFmtId="0" fontId="14" fillId="0" borderId="31" xfId="0" applyFont="1" applyBorder="1"/>
    <xf numFmtId="0" fontId="14" fillId="0" borderId="28" xfId="0" applyFont="1" applyBorder="1" applyAlignment="1">
      <alignment vertical="top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/>
    </xf>
    <xf numFmtId="2" fontId="14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2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wrapText="1"/>
    </xf>
    <xf numFmtId="2" fontId="14" fillId="0" borderId="0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2" fontId="18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right"/>
    </xf>
    <xf numFmtId="0" fontId="14" fillId="0" borderId="5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vertical="top" wrapText="1"/>
    </xf>
    <xf numFmtId="0" fontId="14" fillId="0" borderId="12" xfId="0" applyFont="1" applyBorder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left" vertical="top"/>
    </xf>
    <xf numFmtId="164" fontId="0" fillId="0" borderId="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2" fontId="1" fillId="4" borderId="7" xfId="0" applyNumberFormat="1" applyFont="1" applyFill="1" applyBorder="1" applyAlignment="1">
      <alignment horizontal="center"/>
    </xf>
    <xf numFmtId="2" fontId="1" fillId="4" borderId="5" xfId="0" applyNumberFormat="1" applyFont="1" applyFill="1" applyBorder="1" applyAlignment="1">
      <alignment horizontal="center"/>
    </xf>
    <xf numFmtId="2" fontId="1" fillId="4" borderId="6" xfId="0" applyNumberFormat="1" applyFont="1" applyFill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0" fillId="4" borderId="7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14" fillId="0" borderId="31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4" fillId="0" borderId="28" xfId="0" applyFont="1" applyBorder="1" applyAlignment="1">
      <alignment vertical="top" wrapText="1"/>
    </xf>
    <xf numFmtId="0" fontId="14" fillId="0" borderId="5" xfId="0" applyFont="1" applyBorder="1" applyAlignment="1">
      <alignment vertical="center" wrapText="1"/>
    </xf>
    <xf numFmtId="0" fontId="14" fillId="0" borderId="28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12" xfId="0" applyFont="1" applyBorder="1" applyAlignment="1">
      <alignment vertical="center" wrapText="1"/>
    </xf>
    <xf numFmtId="0" fontId="14" fillId="0" borderId="27" xfId="0" applyFont="1" applyBorder="1" applyAlignment="1">
      <alignment vertical="top" wrapText="1"/>
    </xf>
    <xf numFmtId="0" fontId="14" fillId="0" borderId="40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4" fillId="0" borderId="37" xfId="0" applyFont="1" applyBorder="1" applyAlignment="1">
      <alignment vertical="top" wrapText="1"/>
    </xf>
    <xf numFmtId="0" fontId="14" fillId="0" borderId="15" xfId="0" applyFont="1" applyBorder="1" applyAlignment="1">
      <alignment vertical="top" wrapText="1"/>
    </xf>
    <xf numFmtId="0" fontId="17" fillId="0" borderId="41" xfId="0" applyFont="1" applyBorder="1" applyAlignment="1">
      <alignment vertical="top" wrapText="1"/>
    </xf>
    <xf numFmtId="0" fontId="17" fillId="0" borderId="29" xfId="0" applyFont="1" applyBorder="1" applyAlignment="1">
      <alignment vertical="top" wrapText="1"/>
    </xf>
    <xf numFmtId="0" fontId="14" fillId="0" borderId="38" xfId="0" applyFont="1" applyBorder="1" applyAlignment="1">
      <alignment vertical="top" wrapText="1"/>
    </xf>
    <xf numFmtId="0" fontId="17" fillId="0" borderId="31" xfId="0" applyFont="1" applyBorder="1" applyAlignment="1">
      <alignment vertical="top" wrapText="1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0" borderId="0" xfId="0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/>
    <xf numFmtId="0" fontId="1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4" fillId="0" borderId="29" xfId="0" applyFont="1" applyBorder="1" applyAlignment="1">
      <alignment vertical="top" wrapText="1"/>
    </xf>
    <xf numFmtId="0" fontId="20" fillId="0" borderId="5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2" fontId="20" fillId="0" borderId="5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top" wrapText="1"/>
    </xf>
    <xf numFmtId="0" fontId="0" fillId="0" borderId="42" xfId="0" applyBorder="1" applyAlignment="1">
      <alignment vertical="top" wrapText="1"/>
    </xf>
    <xf numFmtId="0" fontId="0" fillId="0" borderId="43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4"/>
  <sheetViews>
    <sheetView workbookViewId="0">
      <pane xSplit="10" ySplit="10" topLeftCell="K242" activePane="bottomRight" state="frozen"/>
      <selection pane="topRight" activeCell="K1" sqref="K1"/>
      <selection pane="bottomLeft" activeCell="A14" sqref="A14"/>
      <selection pane="bottomRight" activeCell="E113" sqref="E113"/>
    </sheetView>
  </sheetViews>
  <sheetFormatPr defaultRowHeight="15"/>
  <cols>
    <col min="1" max="1" width="9.7109375" customWidth="1"/>
    <col min="2" max="2" width="10.7109375" customWidth="1"/>
    <col min="4" max="4" width="12.140625" customWidth="1"/>
  </cols>
  <sheetData>
    <row r="1" spans="1:9">
      <c r="A1" s="34">
        <v>50</v>
      </c>
      <c r="B1" s="34">
        <v>21.4</v>
      </c>
      <c r="C1" s="34">
        <v>20</v>
      </c>
      <c r="D1" s="62">
        <f>A1+B1+C1</f>
        <v>91.4</v>
      </c>
      <c r="E1" s="34" t="s">
        <v>385</v>
      </c>
    </row>
    <row r="2" spans="1:9">
      <c r="E2" t="s">
        <v>99</v>
      </c>
      <c r="H2" t="s">
        <v>170</v>
      </c>
    </row>
    <row r="3" spans="1:9">
      <c r="E3" s="40" t="s">
        <v>90</v>
      </c>
      <c r="F3" s="40"/>
      <c r="G3" s="40"/>
      <c r="H3" s="41">
        <f>H5+H6+H7+H8+H9+H11+H12+H13+H14+H15+H16+H17+H18</f>
        <v>91.399999999999991</v>
      </c>
      <c r="I3" s="68">
        <f>H3-D1</f>
        <v>0</v>
      </c>
    </row>
    <row r="4" spans="1:9" ht="15.75">
      <c r="B4" s="57" t="s">
        <v>91</v>
      </c>
    </row>
    <row r="5" spans="1:9">
      <c r="A5" t="s">
        <v>514</v>
      </c>
      <c r="E5" s="35">
        <v>20</v>
      </c>
      <c r="H5" s="91">
        <v>7</v>
      </c>
    </row>
    <row r="6" spans="1:9">
      <c r="A6" t="s">
        <v>275</v>
      </c>
      <c r="E6" s="35" t="s">
        <v>88</v>
      </c>
      <c r="H6" s="91">
        <v>8.6999999999999993</v>
      </c>
    </row>
    <row r="7" spans="1:9">
      <c r="A7" t="s">
        <v>276</v>
      </c>
      <c r="E7" s="35">
        <v>200</v>
      </c>
      <c r="H7" s="91">
        <v>7.34</v>
      </c>
    </row>
    <row r="8" spans="1:9">
      <c r="A8" t="s">
        <v>97</v>
      </c>
      <c r="E8" s="35">
        <v>30</v>
      </c>
      <c r="H8" s="91">
        <v>1.3</v>
      </c>
    </row>
    <row r="9" spans="1:9">
      <c r="A9" t="s">
        <v>552</v>
      </c>
      <c r="E9" s="35">
        <v>40</v>
      </c>
      <c r="H9" s="114">
        <v>5.48</v>
      </c>
    </row>
    <row r="10" spans="1:9">
      <c r="B10" s="34" t="s">
        <v>93</v>
      </c>
      <c r="E10" s="35"/>
    </row>
    <row r="11" spans="1:9">
      <c r="A11" t="s">
        <v>277</v>
      </c>
      <c r="E11" s="35">
        <v>50</v>
      </c>
      <c r="H11" s="91">
        <v>7.53</v>
      </c>
    </row>
    <row r="12" spans="1:9">
      <c r="A12" t="s">
        <v>278</v>
      </c>
      <c r="E12" s="95" t="s">
        <v>409</v>
      </c>
      <c r="H12" s="114">
        <v>15.23</v>
      </c>
    </row>
    <row r="13" spans="1:9">
      <c r="A13" t="s">
        <v>94</v>
      </c>
      <c r="E13" s="35">
        <v>200</v>
      </c>
      <c r="H13" s="91">
        <v>5.51</v>
      </c>
    </row>
    <row r="14" spans="1:9">
      <c r="A14" t="s">
        <v>95</v>
      </c>
      <c r="E14" s="35">
        <v>50</v>
      </c>
      <c r="H14" s="91">
        <v>11.32</v>
      </c>
    </row>
    <row r="15" spans="1:9">
      <c r="A15" t="s">
        <v>96</v>
      </c>
      <c r="E15" s="35">
        <v>200</v>
      </c>
      <c r="H15" s="91">
        <v>3.81</v>
      </c>
    </row>
    <row r="16" spans="1:9">
      <c r="A16" t="s">
        <v>97</v>
      </c>
      <c r="E16" s="35">
        <v>30</v>
      </c>
      <c r="H16" s="91">
        <v>1.3</v>
      </c>
    </row>
    <row r="17" spans="1:9">
      <c r="A17" t="s">
        <v>98</v>
      </c>
      <c r="E17" s="35">
        <v>30</v>
      </c>
      <c r="H17" s="91">
        <v>0.88</v>
      </c>
    </row>
    <row r="18" spans="1:9" ht="15.75">
      <c r="A18" t="s">
        <v>100</v>
      </c>
      <c r="B18" s="57"/>
      <c r="E18" s="35">
        <v>200</v>
      </c>
      <c r="H18" s="91">
        <v>16</v>
      </c>
    </row>
    <row r="19" spans="1:9">
      <c r="E19" s="35"/>
    </row>
    <row r="20" spans="1:9">
      <c r="E20" s="37" t="s">
        <v>101</v>
      </c>
      <c r="F20" s="38"/>
      <c r="G20" s="38"/>
      <c r="H20" s="41">
        <f>H23+H24+H25+H26+H27+H28+H29+H30+H31+H32+H33+H34+H35</f>
        <v>91.4</v>
      </c>
      <c r="I20" s="68">
        <f>H20-D1</f>
        <v>0</v>
      </c>
    </row>
    <row r="21" spans="1:9">
      <c r="E21" s="35"/>
    </row>
    <row r="22" spans="1:9" ht="15.75">
      <c r="B22" s="57" t="s">
        <v>105</v>
      </c>
      <c r="E22" s="35"/>
    </row>
    <row r="23" spans="1:9">
      <c r="A23" t="s">
        <v>281</v>
      </c>
      <c r="E23" s="35" t="s">
        <v>162</v>
      </c>
      <c r="H23" s="91">
        <v>9.6300000000000008</v>
      </c>
    </row>
    <row r="24" spans="1:9">
      <c r="A24" t="s">
        <v>280</v>
      </c>
      <c r="E24" s="35" t="s">
        <v>546</v>
      </c>
      <c r="H24" s="91">
        <v>1.81</v>
      </c>
    </row>
    <row r="25" spans="1:9">
      <c r="A25" t="s">
        <v>98</v>
      </c>
      <c r="E25" s="35">
        <v>30</v>
      </c>
      <c r="H25" s="91">
        <v>0.88</v>
      </c>
    </row>
    <row r="26" spans="1:9" ht="15.75">
      <c r="B26" s="57" t="s">
        <v>93</v>
      </c>
      <c r="E26" s="35"/>
    </row>
    <row r="27" spans="1:9">
      <c r="A27" t="s">
        <v>282</v>
      </c>
      <c r="E27" s="35">
        <v>50</v>
      </c>
      <c r="H27" s="91">
        <v>10.71</v>
      </c>
    </row>
    <row r="28" spans="1:9">
      <c r="A28" t="s">
        <v>113</v>
      </c>
      <c r="E28" s="35" t="s">
        <v>163</v>
      </c>
      <c r="H28" s="91">
        <v>10.08</v>
      </c>
    </row>
    <row r="29" spans="1:9">
      <c r="A29" t="s">
        <v>114</v>
      </c>
      <c r="E29" s="35" t="s">
        <v>209</v>
      </c>
      <c r="H29" s="91">
        <v>13.36</v>
      </c>
    </row>
    <row r="30" spans="1:9">
      <c r="A30" t="s">
        <v>115</v>
      </c>
      <c r="E30" s="35">
        <v>150</v>
      </c>
      <c r="H30" s="91">
        <v>3.81</v>
      </c>
    </row>
    <row r="31" spans="1:9">
      <c r="A31" t="s">
        <v>96</v>
      </c>
      <c r="E31" s="35">
        <v>200</v>
      </c>
      <c r="H31" s="91">
        <v>3.81</v>
      </c>
    </row>
    <row r="32" spans="1:9">
      <c r="A32" t="s">
        <v>98</v>
      </c>
      <c r="E32" s="35">
        <v>30</v>
      </c>
      <c r="H32" s="91">
        <v>0.88</v>
      </c>
    </row>
    <row r="33" spans="1:9">
      <c r="A33" t="s">
        <v>97</v>
      </c>
      <c r="E33" s="35">
        <v>30</v>
      </c>
      <c r="H33" s="91">
        <v>1.3</v>
      </c>
    </row>
    <row r="34" spans="1:9">
      <c r="A34" t="s">
        <v>116</v>
      </c>
      <c r="E34" s="96">
        <v>200</v>
      </c>
      <c r="H34" s="91">
        <v>19.13</v>
      </c>
    </row>
    <row r="35" spans="1:9">
      <c r="A35" t="s">
        <v>100</v>
      </c>
      <c r="E35" s="35">
        <v>200</v>
      </c>
      <c r="H35" s="91">
        <v>16</v>
      </c>
    </row>
    <row r="36" spans="1:9">
      <c r="E36" s="63"/>
      <c r="H36" s="54"/>
    </row>
    <row r="37" spans="1:9">
      <c r="E37" s="37" t="s">
        <v>102</v>
      </c>
      <c r="F37" s="38"/>
      <c r="G37" s="38"/>
      <c r="H37" s="41">
        <f>H39+H40+H41+H42+H43+H44+H45+H46+H47+H48+H49+H50+H51+H52</f>
        <v>91.399999999999991</v>
      </c>
      <c r="I37" s="68">
        <f>H37-D1</f>
        <v>0</v>
      </c>
    </row>
    <row r="38" spans="1:9" ht="15.75">
      <c r="B38" s="57" t="s">
        <v>91</v>
      </c>
      <c r="E38" s="35"/>
    </row>
    <row r="39" spans="1:9">
      <c r="A39" s="91" t="s">
        <v>106</v>
      </c>
      <c r="B39" s="91"/>
      <c r="C39" s="91"/>
      <c r="E39" s="35" t="s">
        <v>160</v>
      </c>
      <c r="H39" s="91">
        <v>8.01</v>
      </c>
    </row>
    <row r="40" spans="1:9">
      <c r="A40" t="s">
        <v>279</v>
      </c>
      <c r="E40" s="35" t="s">
        <v>272</v>
      </c>
      <c r="H40" s="91">
        <v>17.5</v>
      </c>
    </row>
    <row r="41" spans="1:9">
      <c r="A41" t="s">
        <v>280</v>
      </c>
      <c r="E41" s="35" t="s">
        <v>161</v>
      </c>
      <c r="H41" s="91">
        <v>1.81</v>
      </c>
    </row>
    <row r="42" spans="1:9">
      <c r="A42" t="s">
        <v>98</v>
      </c>
      <c r="E42" s="35">
        <v>30</v>
      </c>
      <c r="H42" s="91">
        <v>0.88</v>
      </c>
    </row>
    <row r="43" spans="1:9">
      <c r="A43" s="69"/>
      <c r="E43" s="35"/>
      <c r="H43" s="69"/>
      <c r="I43" s="69"/>
    </row>
    <row r="44" spans="1:9" ht="15.75">
      <c r="B44" s="57" t="s">
        <v>108</v>
      </c>
      <c r="E44" s="35"/>
    </row>
    <row r="45" spans="1:9">
      <c r="A45" t="s">
        <v>109</v>
      </c>
      <c r="E45" s="35">
        <v>50</v>
      </c>
      <c r="H45" s="91">
        <v>10.130000000000001</v>
      </c>
    </row>
    <row r="46" spans="1:9">
      <c r="A46" t="s">
        <v>313</v>
      </c>
      <c r="E46" s="95" t="s">
        <v>408</v>
      </c>
      <c r="H46" s="91">
        <v>12.61</v>
      </c>
    </row>
    <row r="47" spans="1:9">
      <c r="A47" t="s">
        <v>110</v>
      </c>
      <c r="E47" s="35">
        <v>50</v>
      </c>
      <c r="H47" s="91">
        <v>11.32</v>
      </c>
    </row>
    <row r="48" spans="1:9">
      <c r="A48" t="s">
        <v>94</v>
      </c>
      <c r="E48" s="35">
        <v>200</v>
      </c>
      <c r="H48" s="91">
        <v>5.51</v>
      </c>
    </row>
    <row r="49" spans="1:9">
      <c r="A49" t="s">
        <v>111</v>
      </c>
      <c r="E49" s="35">
        <v>200</v>
      </c>
      <c r="H49" s="91">
        <v>5.45</v>
      </c>
    </row>
    <row r="50" spans="1:9">
      <c r="A50" t="s">
        <v>98</v>
      </c>
      <c r="E50" s="35">
        <v>30</v>
      </c>
      <c r="H50" s="91">
        <v>0.88</v>
      </c>
    </row>
    <row r="51" spans="1:9">
      <c r="A51" t="s">
        <v>97</v>
      </c>
      <c r="E51" s="35">
        <v>30</v>
      </c>
      <c r="H51" s="91">
        <v>1.3</v>
      </c>
    </row>
    <row r="52" spans="1:9">
      <c r="A52" t="s">
        <v>112</v>
      </c>
      <c r="E52" s="94">
        <v>200</v>
      </c>
      <c r="H52" s="114">
        <v>16</v>
      </c>
    </row>
    <row r="53" spans="1:9">
      <c r="E53" s="94"/>
      <c r="H53" s="54"/>
    </row>
    <row r="54" spans="1:9">
      <c r="E54" s="37" t="s">
        <v>103</v>
      </c>
      <c r="F54" s="38"/>
      <c r="G54" s="38"/>
      <c r="H54" s="41">
        <f>H56+H57+H58+H59+H60+H62+H63+H64+H65+H66+H67+H68+H69</f>
        <v>91.399999999999991</v>
      </c>
      <c r="I54" s="68">
        <f>H54-D1</f>
        <v>0</v>
      </c>
    </row>
    <row r="55" spans="1:9" ht="15.75">
      <c r="B55" s="57" t="s">
        <v>105</v>
      </c>
      <c r="E55" s="35"/>
    </row>
    <row r="56" spans="1:9">
      <c r="A56" t="s">
        <v>316</v>
      </c>
      <c r="E56" s="35">
        <v>60</v>
      </c>
      <c r="H56" s="114">
        <v>12</v>
      </c>
    </row>
    <row r="57" spans="1:9">
      <c r="A57" t="s">
        <v>117</v>
      </c>
      <c r="E57" s="35">
        <v>150</v>
      </c>
      <c r="H57" s="114">
        <v>4.8099999999999996</v>
      </c>
    </row>
    <row r="58" spans="1:9">
      <c r="A58" t="s">
        <v>118</v>
      </c>
      <c r="E58" s="35" t="s">
        <v>164</v>
      </c>
      <c r="H58" s="114">
        <v>1.25</v>
      </c>
    </row>
    <row r="59" spans="1:9">
      <c r="A59" t="s">
        <v>98</v>
      </c>
      <c r="E59" s="35">
        <v>30</v>
      </c>
      <c r="H59" s="114">
        <v>0.88</v>
      </c>
    </row>
    <row r="60" spans="1:9">
      <c r="A60" t="s">
        <v>283</v>
      </c>
      <c r="E60" s="35">
        <v>40</v>
      </c>
      <c r="H60" s="114">
        <v>3.34</v>
      </c>
    </row>
    <row r="61" spans="1:9" ht="15.75">
      <c r="B61" s="57" t="s">
        <v>93</v>
      </c>
      <c r="E61" s="35"/>
      <c r="H61" s="91"/>
    </row>
    <row r="62" spans="1:9">
      <c r="A62" s="69" t="s">
        <v>295</v>
      </c>
      <c r="E62" s="67">
        <v>50</v>
      </c>
      <c r="H62" s="114">
        <v>4.41</v>
      </c>
    </row>
    <row r="63" spans="1:9">
      <c r="A63" t="s">
        <v>311</v>
      </c>
      <c r="E63" s="95" t="s">
        <v>480</v>
      </c>
      <c r="H63" s="91">
        <v>10.63</v>
      </c>
    </row>
    <row r="64" spans="1:9">
      <c r="A64" t="s">
        <v>119</v>
      </c>
      <c r="E64" s="67" t="s">
        <v>412</v>
      </c>
      <c r="F64" s="59"/>
      <c r="H64" s="114">
        <v>23.63</v>
      </c>
    </row>
    <row r="65" spans="1:10">
      <c r="A65" t="s">
        <v>284</v>
      </c>
      <c r="E65" s="35">
        <v>150</v>
      </c>
      <c r="H65" s="114">
        <v>8.4600000000000009</v>
      </c>
    </row>
    <row r="66" spans="1:10">
      <c r="A66" s="91" t="s">
        <v>411</v>
      </c>
      <c r="B66" s="91"/>
      <c r="E66" s="35">
        <v>200</v>
      </c>
      <c r="H66" s="114">
        <v>3.81</v>
      </c>
    </row>
    <row r="67" spans="1:10">
      <c r="A67" t="s">
        <v>98</v>
      </c>
      <c r="E67" s="35">
        <v>30</v>
      </c>
      <c r="H67" s="91">
        <v>0.88</v>
      </c>
    </row>
    <row r="68" spans="1:10">
      <c r="A68" t="s">
        <v>97</v>
      </c>
      <c r="E68" s="35">
        <v>30</v>
      </c>
      <c r="H68" s="91">
        <v>1.3</v>
      </c>
    </row>
    <row r="69" spans="1:10">
      <c r="A69" t="s">
        <v>121</v>
      </c>
      <c r="E69" s="35">
        <v>200</v>
      </c>
      <c r="H69" s="91">
        <v>16</v>
      </c>
    </row>
    <row r="70" spans="1:10">
      <c r="E70" s="37" t="s">
        <v>104</v>
      </c>
      <c r="F70" s="38"/>
      <c r="G70" s="38"/>
      <c r="H70" s="41">
        <f>H72+H73+H75+H76+H77+H78+H79+H80+H81</f>
        <v>91.399999999999991</v>
      </c>
      <c r="I70" s="68">
        <f>H70-D1</f>
        <v>0</v>
      </c>
    </row>
    <row r="71" spans="1:10" ht="15.75">
      <c r="B71" s="57" t="s">
        <v>91</v>
      </c>
      <c r="E71" s="35"/>
    </row>
    <row r="72" spans="1:10">
      <c r="A72" t="s">
        <v>317</v>
      </c>
      <c r="E72" s="35" t="s">
        <v>314</v>
      </c>
      <c r="H72" s="91">
        <v>10.74</v>
      </c>
    </row>
    <row r="73" spans="1:10">
      <c r="A73" t="s">
        <v>135</v>
      </c>
      <c r="E73" s="35">
        <v>200</v>
      </c>
      <c r="H73" s="91">
        <v>7.44</v>
      </c>
    </row>
    <row r="74" spans="1:10" ht="15.75">
      <c r="B74" s="57" t="s">
        <v>93</v>
      </c>
      <c r="E74" s="35"/>
    </row>
    <row r="75" spans="1:10">
      <c r="A75" t="s">
        <v>522</v>
      </c>
      <c r="E75" s="35">
        <v>50</v>
      </c>
      <c r="H75" s="69">
        <v>9.9600000000000009</v>
      </c>
    </row>
    <row r="76" spans="1:10">
      <c r="A76" t="s">
        <v>300</v>
      </c>
      <c r="E76" s="95" t="s">
        <v>407</v>
      </c>
      <c r="H76" s="91">
        <v>14.22</v>
      </c>
    </row>
    <row r="77" spans="1:10">
      <c r="A77" t="s">
        <v>147</v>
      </c>
      <c r="E77" s="95" t="s">
        <v>551</v>
      </c>
      <c r="H77" s="68">
        <v>30.77</v>
      </c>
      <c r="I77" t="s">
        <v>481</v>
      </c>
      <c r="J77" s="54"/>
    </row>
    <row r="78" spans="1:10">
      <c r="A78" t="s">
        <v>118</v>
      </c>
      <c r="E78" s="35" t="s">
        <v>164</v>
      </c>
      <c r="H78" s="91">
        <v>1.25</v>
      </c>
      <c r="J78" s="54"/>
    </row>
    <row r="79" spans="1:10">
      <c r="A79" t="s">
        <v>98</v>
      </c>
      <c r="E79" s="35">
        <v>30</v>
      </c>
      <c r="H79" s="91">
        <v>0.88</v>
      </c>
    </row>
    <row r="80" spans="1:10">
      <c r="A80" t="s">
        <v>97</v>
      </c>
      <c r="E80" s="35">
        <v>30</v>
      </c>
      <c r="H80" s="91">
        <v>1.3</v>
      </c>
    </row>
    <row r="81" spans="1:9">
      <c r="A81" t="s">
        <v>142</v>
      </c>
      <c r="E81" s="35">
        <v>200</v>
      </c>
      <c r="H81" s="91">
        <v>14.84</v>
      </c>
    </row>
    <row r="82" spans="1:9">
      <c r="E82" s="37" t="s">
        <v>124</v>
      </c>
      <c r="F82" s="38"/>
      <c r="G82" s="38"/>
      <c r="H82" s="41">
        <f>H84+H85+H86+H87+H89+H90+H91+H92+H93+H94+H95+H96</f>
        <v>91.399999999999991</v>
      </c>
      <c r="I82" s="68">
        <f>H82-D1</f>
        <v>0</v>
      </c>
    </row>
    <row r="83" spans="1:9" ht="15.75">
      <c r="B83" s="57" t="s">
        <v>91</v>
      </c>
      <c r="E83" s="35"/>
    </row>
    <row r="84" spans="1:9">
      <c r="A84" s="91" t="s">
        <v>125</v>
      </c>
      <c r="B84" s="91"/>
      <c r="C84" s="91"/>
      <c r="E84" s="35" t="s">
        <v>160</v>
      </c>
      <c r="H84" s="91">
        <v>8.01</v>
      </c>
    </row>
    <row r="85" spans="1:9">
      <c r="A85" t="s">
        <v>126</v>
      </c>
      <c r="E85" s="35" t="s">
        <v>213</v>
      </c>
      <c r="H85" s="91">
        <v>10.56</v>
      </c>
    </row>
    <row r="86" spans="1:9">
      <c r="A86" t="s">
        <v>287</v>
      </c>
      <c r="E86" s="35">
        <v>200</v>
      </c>
      <c r="H86" s="91">
        <v>7.34</v>
      </c>
    </row>
    <row r="87" spans="1:9">
      <c r="A87" s="91" t="s">
        <v>92</v>
      </c>
      <c r="E87" s="35" t="s">
        <v>159</v>
      </c>
      <c r="H87" s="91">
        <v>10</v>
      </c>
    </row>
    <row r="88" spans="1:9" ht="15.75">
      <c r="B88" s="57" t="s">
        <v>93</v>
      </c>
      <c r="E88" s="35"/>
    </row>
    <row r="89" spans="1:9">
      <c r="A89" t="s">
        <v>302</v>
      </c>
      <c r="E89" s="35">
        <v>50</v>
      </c>
      <c r="H89" s="91">
        <v>4.55</v>
      </c>
    </row>
    <row r="90" spans="1:9">
      <c r="A90" t="s">
        <v>127</v>
      </c>
      <c r="E90" s="95" t="s">
        <v>407</v>
      </c>
      <c r="H90" s="91">
        <v>12.61</v>
      </c>
    </row>
    <row r="91" spans="1:9">
      <c r="A91" t="s">
        <v>318</v>
      </c>
      <c r="E91" s="35" t="s">
        <v>166</v>
      </c>
      <c r="H91" s="91">
        <v>15.66</v>
      </c>
    </row>
    <row r="92" spans="1:9">
      <c r="A92" t="s">
        <v>94</v>
      </c>
      <c r="E92" s="35">
        <v>200</v>
      </c>
      <c r="H92" s="91">
        <v>5.51</v>
      </c>
    </row>
    <row r="93" spans="1:9">
      <c r="A93" t="s">
        <v>128</v>
      </c>
      <c r="E93" s="35">
        <v>200</v>
      </c>
      <c r="H93" s="91">
        <v>4.9800000000000004</v>
      </c>
    </row>
    <row r="94" spans="1:9">
      <c r="A94" t="s">
        <v>98</v>
      </c>
      <c r="E94" s="35">
        <v>30</v>
      </c>
      <c r="H94" s="91">
        <v>0.88</v>
      </c>
    </row>
    <row r="95" spans="1:9">
      <c r="A95" t="s">
        <v>97</v>
      </c>
      <c r="E95" s="35">
        <v>30</v>
      </c>
      <c r="H95" s="91">
        <v>1.3</v>
      </c>
    </row>
    <row r="96" spans="1:9">
      <c r="A96" t="s">
        <v>129</v>
      </c>
      <c r="E96" s="95">
        <v>150</v>
      </c>
      <c r="H96" s="91">
        <v>10</v>
      </c>
    </row>
    <row r="97" spans="1:9">
      <c r="E97" s="37" t="s">
        <v>130</v>
      </c>
      <c r="F97" s="38"/>
      <c r="G97" s="38"/>
      <c r="H97" s="41">
        <f>H99+H100+H101+H103+H104+H105+H106+H107+H108+H109</f>
        <v>91.4</v>
      </c>
      <c r="I97" s="68">
        <f>H97-D1</f>
        <v>0</v>
      </c>
    </row>
    <row r="98" spans="1:9" ht="15.75">
      <c r="B98" s="57" t="s">
        <v>91</v>
      </c>
      <c r="E98" s="35"/>
    </row>
    <row r="99" spans="1:9">
      <c r="A99" t="s">
        <v>289</v>
      </c>
      <c r="E99" s="35" t="s">
        <v>162</v>
      </c>
      <c r="H99" s="91">
        <v>27.69</v>
      </c>
    </row>
    <row r="100" spans="1:9">
      <c r="A100" t="s">
        <v>118</v>
      </c>
      <c r="E100" s="35" t="s">
        <v>164</v>
      </c>
      <c r="H100" s="91">
        <v>1.25</v>
      </c>
    </row>
    <row r="101" spans="1:9">
      <c r="A101" t="s">
        <v>97</v>
      </c>
      <c r="E101" s="35">
        <v>30</v>
      </c>
      <c r="H101" s="91">
        <v>1.3</v>
      </c>
    </row>
    <row r="102" spans="1:9" ht="15.75">
      <c r="B102" s="57" t="s">
        <v>93</v>
      </c>
      <c r="E102" s="35"/>
    </row>
    <row r="103" spans="1:9">
      <c r="A103" t="s">
        <v>415</v>
      </c>
      <c r="E103" s="35">
        <v>50</v>
      </c>
      <c r="H103" s="114">
        <v>7.53</v>
      </c>
    </row>
    <row r="104" spans="1:9">
      <c r="A104" s="59" t="s">
        <v>290</v>
      </c>
      <c r="B104" s="59"/>
      <c r="C104" s="59"/>
      <c r="D104" s="59"/>
      <c r="E104" s="95" t="s">
        <v>407</v>
      </c>
      <c r="H104" s="91">
        <v>10.57</v>
      </c>
    </row>
    <row r="105" spans="1:9">
      <c r="A105" t="s">
        <v>131</v>
      </c>
      <c r="E105" s="35">
        <v>75</v>
      </c>
      <c r="H105" s="91">
        <v>18.920000000000002</v>
      </c>
    </row>
    <row r="106" spans="1:9">
      <c r="A106" t="s">
        <v>132</v>
      </c>
      <c r="E106" s="35" t="s">
        <v>167</v>
      </c>
      <c r="H106" s="91">
        <v>6.27</v>
      </c>
    </row>
    <row r="107" spans="1:9">
      <c r="A107" t="s">
        <v>133</v>
      </c>
      <c r="E107" s="35" t="s">
        <v>161</v>
      </c>
      <c r="H107" s="91">
        <v>1.81</v>
      </c>
    </row>
    <row r="108" spans="1:9">
      <c r="A108" t="s">
        <v>98</v>
      </c>
      <c r="E108" s="35">
        <v>30</v>
      </c>
      <c r="H108" s="91">
        <v>0.88</v>
      </c>
    </row>
    <row r="109" spans="1:9">
      <c r="A109" t="s">
        <v>116</v>
      </c>
      <c r="E109" s="35">
        <v>150</v>
      </c>
      <c r="H109" s="91">
        <v>15.18</v>
      </c>
    </row>
    <row r="110" spans="1:9">
      <c r="E110" s="37" t="s">
        <v>134</v>
      </c>
      <c r="F110" s="38"/>
      <c r="G110" s="38"/>
      <c r="H110" s="41">
        <f>H112+H113+H114+H115+H117+H118+H119+H120+H121+H122+H123+H124</f>
        <v>91.4</v>
      </c>
      <c r="I110" s="68">
        <f>H110-D1</f>
        <v>0</v>
      </c>
    </row>
    <row r="111" spans="1:9" ht="15.75">
      <c r="B111" s="57" t="s">
        <v>91</v>
      </c>
      <c r="E111" s="35"/>
    </row>
    <row r="112" spans="1:9">
      <c r="A112" s="91" t="s">
        <v>291</v>
      </c>
      <c r="B112" s="91"/>
      <c r="C112" s="91"/>
      <c r="E112" s="95" t="s">
        <v>168</v>
      </c>
      <c r="H112" s="91">
        <v>10.18</v>
      </c>
    </row>
    <row r="113" spans="1:9">
      <c r="A113" t="s">
        <v>292</v>
      </c>
      <c r="E113" s="35" t="s">
        <v>169</v>
      </c>
      <c r="H113" s="91">
        <v>9.39</v>
      </c>
    </row>
    <row r="114" spans="1:9">
      <c r="A114" t="s">
        <v>135</v>
      </c>
      <c r="E114" s="35">
        <v>200</v>
      </c>
      <c r="H114" s="91">
        <v>7.44</v>
      </c>
    </row>
    <row r="115" spans="1:9">
      <c r="E115" s="35"/>
      <c r="H115" s="91"/>
    </row>
    <row r="116" spans="1:9" ht="15.75">
      <c r="B116" s="57" t="s">
        <v>93</v>
      </c>
      <c r="E116" s="35"/>
    </row>
    <row r="117" spans="1:9">
      <c r="A117" t="s">
        <v>282</v>
      </c>
      <c r="E117" s="35">
        <v>50</v>
      </c>
      <c r="H117" s="91">
        <v>9.9600000000000009</v>
      </c>
    </row>
    <row r="118" spans="1:9">
      <c r="A118" t="s">
        <v>293</v>
      </c>
      <c r="E118" s="95" t="s">
        <v>409</v>
      </c>
      <c r="H118" s="91">
        <v>8.74</v>
      </c>
    </row>
    <row r="119" spans="1:9">
      <c r="A119" t="s">
        <v>136</v>
      </c>
      <c r="E119" s="35">
        <v>50</v>
      </c>
      <c r="H119" s="91">
        <v>11.32</v>
      </c>
    </row>
    <row r="120" spans="1:9">
      <c r="A120" t="s">
        <v>115</v>
      </c>
      <c r="E120" s="35">
        <v>150</v>
      </c>
      <c r="H120" s="91">
        <v>3.81</v>
      </c>
    </row>
    <row r="121" spans="1:9">
      <c r="A121" t="s">
        <v>96</v>
      </c>
      <c r="E121" s="35">
        <v>200</v>
      </c>
      <c r="H121" s="91">
        <v>3.81</v>
      </c>
    </row>
    <row r="122" spans="1:9">
      <c r="A122" t="s">
        <v>98</v>
      </c>
      <c r="E122" s="35">
        <v>30</v>
      </c>
      <c r="H122" s="91">
        <v>0.88</v>
      </c>
    </row>
    <row r="123" spans="1:9">
      <c r="A123" t="s">
        <v>288</v>
      </c>
      <c r="E123" s="35">
        <v>40</v>
      </c>
      <c r="H123" s="91">
        <v>9.8699999999999992</v>
      </c>
    </row>
    <row r="124" spans="1:9">
      <c r="A124" t="s">
        <v>112</v>
      </c>
      <c r="E124" s="35">
        <v>200</v>
      </c>
      <c r="H124" s="114">
        <v>16</v>
      </c>
    </row>
    <row r="125" spans="1:9">
      <c r="E125" s="39" t="s">
        <v>137</v>
      </c>
      <c r="F125" s="40"/>
      <c r="G125" s="40"/>
      <c r="H125" s="41">
        <f>H127+H128+H129+H131+H132+H133+H134+H135+H136+H137+H138</f>
        <v>91.399999999999991</v>
      </c>
      <c r="I125" s="68">
        <f>H125-D1</f>
        <v>0</v>
      </c>
    </row>
    <row r="126" spans="1:9" ht="15.75">
      <c r="B126" s="57" t="s">
        <v>91</v>
      </c>
      <c r="E126" s="35"/>
    </row>
    <row r="127" spans="1:9">
      <c r="A127" t="s">
        <v>106</v>
      </c>
      <c r="E127" s="35" t="s">
        <v>160</v>
      </c>
      <c r="H127" s="91">
        <v>8.01</v>
      </c>
    </row>
    <row r="128" spans="1:9">
      <c r="A128" t="s">
        <v>294</v>
      </c>
      <c r="E128" s="35" t="s">
        <v>224</v>
      </c>
      <c r="H128" s="91">
        <v>10.210000000000001</v>
      </c>
    </row>
    <row r="129" spans="1:9">
      <c r="A129" t="s">
        <v>111</v>
      </c>
      <c r="E129" s="35">
        <v>200</v>
      </c>
      <c r="H129" s="91">
        <v>5.45</v>
      </c>
    </row>
    <row r="130" spans="1:9" ht="15.75">
      <c r="B130" s="57" t="s">
        <v>93</v>
      </c>
      <c r="E130" s="35"/>
    </row>
    <row r="131" spans="1:9">
      <c r="A131" t="s">
        <v>295</v>
      </c>
      <c r="E131" s="35">
        <v>50</v>
      </c>
      <c r="H131" s="91">
        <v>4.41</v>
      </c>
    </row>
    <row r="132" spans="1:9">
      <c r="A132" t="s">
        <v>516</v>
      </c>
      <c r="E132" s="95" t="s">
        <v>409</v>
      </c>
      <c r="H132" s="91">
        <v>6.61</v>
      </c>
    </row>
    <row r="133" spans="1:9">
      <c r="A133" t="s">
        <v>138</v>
      </c>
      <c r="E133" s="35">
        <v>50</v>
      </c>
      <c r="H133" s="91">
        <v>23.13</v>
      </c>
    </row>
    <row r="134" spans="1:9">
      <c r="A134" t="s">
        <v>94</v>
      </c>
      <c r="E134" s="35">
        <v>150</v>
      </c>
      <c r="H134" s="91">
        <v>4.13</v>
      </c>
    </row>
    <row r="135" spans="1:9">
      <c r="A135" t="s">
        <v>96</v>
      </c>
      <c r="E135" s="35">
        <v>200</v>
      </c>
      <c r="H135" s="91">
        <v>3.81</v>
      </c>
    </row>
    <row r="136" spans="1:9">
      <c r="A136" t="s">
        <v>98</v>
      </c>
      <c r="E136" s="95">
        <v>40</v>
      </c>
      <c r="H136" s="91">
        <v>1.17</v>
      </c>
    </row>
    <row r="137" spans="1:9">
      <c r="A137" t="s">
        <v>97</v>
      </c>
      <c r="E137" s="95">
        <v>40</v>
      </c>
      <c r="H137" s="91">
        <v>1.73</v>
      </c>
    </row>
    <row r="138" spans="1:9">
      <c r="A138" t="s">
        <v>139</v>
      </c>
      <c r="E138" s="35">
        <v>200</v>
      </c>
      <c r="H138" s="91">
        <v>22.74</v>
      </c>
    </row>
    <row r="139" spans="1:9">
      <c r="E139" s="37" t="s">
        <v>140</v>
      </c>
      <c r="F139" s="38"/>
      <c r="G139" s="38"/>
      <c r="H139" s="42">
        <f>H141+H142+H143</f>
        <v>91.4</v>
      </c>
      <c r="I139" s="68">
        <f>H139-D1</f>
        <v>0</v>
      </c>
    </row>
    <row r="140" spans="1:9" ht="15.75">
      <c r="B140" s="57" t="s">
        <v>141</v>
      </c>
      <c r="E140" s="35"/>
    </row>
    <row r="141" spans="1:9">
      <c r="A141" t="s">
        <v>100</v>
      </c>
      <c r="E141" s="35">
        <v>0.5</v>
      </c>
      <c r="H141" s="114">
        <v>41</v>
      </c>
    </row>
    <row r="142" spans="1:9">
      <c r="A142" t="s">
        <v>142</v>
      </c>
      <c r="E142" s="35">
        <v>300</v>
      </c>
      <c r="H142" s="114">
        <v>30.4</v>
      </c>
    </row>
    <row r="143" spans="1:9">
      <c r="A143" t="s">
        <v>92</v>
      </c>
      <c r="E143" s="35" t="s">
        <v>171</v>
      </c>
      <c r="H143" s="114">
        <v>20</v>
      </c>
    </row>
    <row r="144" spans="1:9">
      <c r="E144" s="37" t="s">
        <v>143</v>
      </c>
      <c r="F144" s="38"/>
      <c r="G144" s="38"/>
      <c r="H144" s="42">
        <f>H146+H147+H149+H150+H151+H152+H153+H154+H155+H156+H157</f>
        <v>91.399999999999991</v>
      </c>
      <c r="I144" s="68">
        <f>H144-D1</f>
        <v>0</v>
      </c>
    </row>
    <row r="145" spans="1:9" ht="15.75">
      <c r="B145" s="57" t="s">
        <v>91</v>
      </c>
      <c r="E145" s="35"/>
    </row>
    <row r="146" spans="1:9">
      <c r="A146" t="s">
        <v>310</v>
      </c>
      <c r="E146" s="35" t="s">
        <v>162</v>
      </c>
      <c r="H146" s="114">
        <v>26.71</v>
      </c>
    </row>
    <row r="147" spans="1:9" ht="15.75" customHeight="1">
      <c r="A147" t="s">
        <v>296</v>
      </c>
      <c r="E147" s="35" t="s">
        <v>161</v>
      </c>
      <c r="H147" s="114">
        <v>1.81</v>
      </c>
    </row>
    <row r="148" spans="1:9" ht="15.75">
      <c r="B148" s="57" t="s">
        <v>93</v>
      </c>
      <c r="E148" s="35"/>
    </row>
    <row r="149" spans="1:9">
      <c r="A149" t="s">
        <v>307</v>
      </c>
      <c r="E149" s="35">
        <v>50</v>
      </c>
      <c r="H149" s="114">
        <v>6.48</v>
      </c>
    </row>
    <row r="150" spans="1:9">
      <c r="A150" t="s">
        <v>297</v>
      </c>
      <c r="E150" s="35" t="s">
        <v>163</v>
      </c>
      <c r="H150" s="114">
        <v>10.08</v>
      </c>
    </row>
    <row r="151" spans="1:9">
      <c r="A151" t="s">
        <v>115</v>
      </c>
      <c r="E151" s="35">
        <v>150</v>
      </c>
      <c r="H151" s="114">
        <v>3.81</v>
      </c>
    </row>
    <row r="152" spans="1:9">
      <c r="A152" t="s">
        <v>144</v>
      </c>
      <c r="E152" s="35">
        <v>60</v>
      </c>
      <c r="H152" s="114">
        <v>16.739999999999998</v>
      </c>
    </row>
    <row r="153" spans="1:9">
      <c r="A153" t="s">
        <v>111</v>
      </c>
      <c r="E153" s="35">
        <v>200</v>
      </c>
      <c r="H153" s="114">
        <v>5.45</v>
      </c>
    </row>
    <row r="154" spans="1:9">
      <c r="A154" t="s">
        <v>98</v>
      </c>
      <c r="E154" s="95">
        <v>30</v>
      </c>
      <c r="H154" s="91">
        <v>0.88</v>
      </c>
    </row>
    <row r="155" spans="1:9">
      <c r="A155" t="s">
        <v>97</v>
      </c>
      <c r="E155" s="95">
        <v>30</v>
      </c>
      <c r="H155" s="91">
        <v>1.3</v>
      </c>
    </row>
    <row r="156" spans="1:9">
      <c r="A156" t="s">
        <v>552</v>
      </c>
      <c r="E156" s="35">
        <v>40</v>
      </c>
      <c r="H156" s="114">
        <v>2.14</v>
      </c>
    </row>
    <row r="157" spans="1:9">
      <c r="A157" t="s">
        <v>121</v>
      </c>
      <c r="E157" s="35">
        <v>200</v>
      </c>
      <c r="H157" s="115">
        <v>16</v>
      </c>
    </row>
    <row r="158" spans="1:9">
      <c r="E158" s="37" t="s">
        <v>145</v>
      </c>
      <c r="F158" s="38"/>
      <c r="G158" s="38"/>
      <c r="H158" s="41">
        <f>H160+H161+H162+H163+H164+H166+H167+H168+H169+H170+H171+H172+H173</f>
        <v>91.399999999999991</v>
      </c>
      <c r="I158" s="68">
        <f>H158-D1</f>
        <v>0</v>
      </c>
    </row>
    <row r="159" spans="1:9" ht="15.75">
      <c r="B159" s="57" t="s">
        <v>91</v>
      </c>
      <c r="E159" s="35"/>
    </row>
    <row r="160" spans="1:9">
      <c r="A160" t="s">
        <v>117</v>
      </c>
      <c r="E160" s="35">
        <v>150</v>
      </c>
      <c r="H160" s="91">
        <v>4.8099999999999996</v>
      </c>
    </row>
    <row r="161" spans="1:9">
      <c r="A161" t="s">
        <v>122</v>
      </c>
      <c r="E161" s="35">
        <v>115</v>
      </c>
      <c r="H161" s="91">
        <v>19.93</v>
      </c>
    </row>
    <row r="162" spans="1:9">
      <c r="A162" t="s">
        <v>111</v>
      </c>
      <c r="E162" s="35">
        <v>200</v>
      </c>
      <c r="H162" s="91">
        <v>5.45</v>
      </c>
    </row>
    <row r="163" spans="1:9">
      <c r="A163" t="s">
        <v>98</v>
      </c>
      <c r="E163" s="35">
        <v>30</v>
      </c>
      <c r="H163" s="91">
        <v>0.88</v>
      </c>
    </row>
    <row r="164" spans="1:9">
      <c r="A164" t="s">
        <v>285</v>
      </c>
      <c r="E164" s="35" t="s">
        <v>159</v>
      </c>
      <c r="H164" s="91">
        <v>7</v>
      </c>
    </row>
    <row r="165" spans="1:9" ht="14.25" customHeight="1">
      <c r="B165" s="57" t="s">
        <v>93</v>
      </c>
      <c r="E165" s="35"/>
    </row>
    <row r="166" spans="1:9">
      <c r="A166" t="s">
        <v>319</v>
      </c>
      <c r="E166" s="35">
        <v>50</v>
      </c>
      <c r="H166" s="91">
        <v>6.48</v>
      </c>
    </row>
    <row r="167" spans="1:9">
      <c r="A167" s="59" t="s">
        <v>286</v>
      </c>
      <c r="B167" s="59"/>
      <c r="C167" s="59"/>
      <c r="D167" s="59"/>
      <c r="E167" s="95" t="s">
        <v>408</v>
      </c>
      <c r="H167" s="91">
        <v>10.57</v>
      </c>
    </row>
    <row r="168" spans="1:9">
      <c r="A168" t="s">
        <v>123</v>
      </c>
      <c r="E168" s="35">
        <v>70</v>
      </c>
      <c r="H168" s="91">
        <v>15.64</v>
      </c>
    </row>
    <row r="169" spans="1:9">
      <c r="A169" t="s">
        <v>94</v>
      </c>
      <c r="E169" s="35">
        <v>200</v>
      </c>
      <c r="H169" s="91">
        <v>5.03</v>
      </c>
    </row>
    <row r="170" spans="1:9">
      <c r="A170" t="s">
        <v>96</v>
      </c>
      <c r="E170" s="35">
        <v>200</v>
      </c>
      <c r="H170" s="91">
        <v>3.81</v>
      </c>
    </row>
    <row r="171" spans="1:9">
      <c r="A171" t="s">
        <v>97</v>
      </c>
      <c r="E171" s="35">
        <v>30</v>
      </c>
      <c r="H171" s="91">
        <v>1.3</v>
      </c>
    </row>
    <row r="172" spans="1:9">
      <c r="A172" t="s">
        <v>98</v>
      </c>
      <c r="E172" s="35">
        <v>30</v>
      </c>
      <c r="H172" s="91">
        <v>0.88</v>
      </c>
    </row>
    <row r="173" spans="1:9">
      <c r="A173" t="s">
        <v>315</v>
      </c>
      <c r="E173" s="35">
        <v>150</v>
      </c>
      <c r="H173" s="91">
        <v>9.6199999999999992</v>
      </c>
    </row>
    <row r="174" spans="1:9">
      <c r="E174" s="37" t="s">
        <v>148</v>
      </c>
      <c r="F174" s="38"/>
      <c r="G174" s="38"/>
      <c r="H174" s="41">
        <f>H176+H177+H178+H180+H181+H182+H183+H184+H185+H186+H187</f>
        <v>91.399999999999991</v>
      </c>
      <c r="I174" s="68">
        <f>H174-D1</f>
        <v>0</v>
      </c>
    </row>
    <row r="175" spans="1:9" ht="15.75">
      <c r="B175" s="57" t="s">
        <v>91</v>
      </c>
      <c r="E175" s="35"/>
    </row>
    <row r="176" spans="1:9">
      <c r="A176" s="91" t="s">
        <v>386</v>
      </c>
      <c r="B176" s="91"/>
      <c r="C176" s="91"/>
      <c r="E176" s="35" t="s">
        <v>160</v>
      </c>
      <c r="H176" s="91">
        <v>8.01</v>
      </c>
    </row>
    <row r="177" spans="1:9">
      <c r="A177" t="s">
        <v>320</v>
      </c>
      <c r="E177" s="35">
        <v>110</v>
      </c>
      <c r="H177" s="91">
        <v>14.86</v>
      </c>
    </row>
    <row r="178" spans="1:9">
      <c r="A178" t="s">
        <v>298</v>
      </c>
      <c r="E178" s="35">
        <v>200</v>
      </c>
      <c r="H178" s="91">
        <v>7.34</v>
      </c>
    </row>
    <row r="179" spans="1:9" ht="15.75">
      <c r="B179" s="57" t="s">
        <v>93</v>
      </c>
      <c r="E179" s="35"/>
    </row>
    <row r="180" spans="1:9">
      <c r="A180" t="s">
        <v>299</v>
      </c>
      <c r="E180" s="35">
        <v>50</v>
      </c>
      <c r="H180" s="69">
        <v>6.02</v>
      </c>
    </row>
    <row r="181" spans="1:9">
      <c r="A181" t="s">
        <v>300</v>
      </c>
      <c r="E181" s="95" t="s">
        <v>407</v>
      </c>
      <c r="H181" s="91">
        <v>14.22</v>
      </c>
    </row>
    <row r="182" spans="1:9">
      <c r="A182" t="s">
        <v>301</v>
      </c>
      <c r="E182" s="35">
        <v>150</v>
      </c>
      <c r="H182" s="114">
        <v>7</v>
      </c>
    </row>
    <row r="183" spans="1:9">
      <c r="A183" s="36" t="s">
        <v>110</v>
      </c>
      <c r="E183" s="35">
        <v>50</v>
      </c>
      <c r="H183" s="91">
        <v>11.32</v>
      </c>
    </row>
    <row r="184" spans="1:9">
      <c r="A184" t="s">
        <v>98</v>
      </c>
      <c r="E184" s="35">
        <v>30</v>
      </c>
      <c r="H184" s="91">
        <v>0.88</v>
      </c>
    </row>
    <row r="185" spans="1:9">
      <c r="A185" t="s">
        <v>97</v>
      </c>
      <c r="E185" s="35">
        <v>30</v>
      </c>
      <c r="H185" s="91">
        <v>1.3</v>
      </c>
    </row>
    <row r="186" spans="1:9">
      <c r="A186" t="s">
        <v>111</v>
      </c>
      <c r="E186" s="35">
        <v>200</v>
      </c>
      <c r="H186" s="91">
        <v>5.45</v>
      </c>
    </row>
    <row r="187" spans="1:9">
      <c r="A187" t="s">
        <v>121</v>
      </c>
      <c r="E187" s="35">
        <v>200</v>
      </c>
      <c r="H187" s="69">
        <v>15</v>
      </c>
    </row>
    <row r="188" spans="1:9">
      <c r="E188" s="37" t="s">
        <v>149</v>
      </c>
      <c r="F188" s="38"/>
      <c r="G188" s="38"/>
      <c r="H188" s="41">
        <f>H190+H191+H192+H194+H195+H196+H197+H198+H199+H200+H201</f>
        <v>91.399999999999991</v>
      </c>
      <c r="I188" s="68">
        <f>H188-D1</f>
        <v>0</v>
      </c>
    </row>
    <row r="189" spans="1:9" ht="15.75">
      <c r="B189" s="57" t="s">
        <v>91</v>
      </c>
      <c r="E189" s="35"/>
    </row>
    <row r="190" spans="1:9">
      <c r="A190" t="s">
        <v>289</v>
      </c>
      <c r="E190" s="35" t="s">
        <v>162</v>
      </c>
      <c r="H190" s="91">
        <v>27.69</v>
      </c>
    </row>
    <row r="191" spans="1:9">
      <c r="A191" t="s">
        <v>296</v>
      </c>
      <c r="E191" s="35" t="s">
        <v>161</v>
      </c>
      <c r="H191" s="91">
        <v>1.81</v>
      </c>
    </row>
    <row r="192" spans="1:9">
      <c r="A192" t="s">
        <v>511</v>
      </c>
      <c r="E192" s="35">
        <v>30</v>
      </c>
      <c r="H192" s="91">
        <v>1.3</v>
      </c>
    </row>
    <row r="193" spans="1:9" ht="15.75">
      <c r="B193" s="57" t="s">
        <v>93</v>
      </c>
      <c r="E193" s="35"/>
    </row>
    <row r="194" spans="1:9">
      <c r="A194" t="s">
        <v>302</v>
      </c>
      <c r="E194" s="35">
        <v>50</v>
      </c>
      <c r="H194" s="91">
        <v>4.41</v>
      </c>
    </row>
    <row r="195" spans="1:9">
      <c r="A195" t="s">
        <v>303</v>
      </c>
      <c r="E195" s="35" t="s">
        <v>409</v>
      </c>
      <c r="H195" s="91">
        <v>6.61</v>
      </c>
    </row>
    <row r="196" spans="1:9">
      <c r="A196" t="s">
        <v>117</v>
      </c>
      <c r="E196" s="35">
        <v>150</v>
      </c>
      <c r="H196" s="91">
        <v>4.8099999999999996</v>
      </c>
    </row>
    <row r="197" spans="1:9">
      <c r="A197" t="s">
        <v>304</v>
      </c>
      <c r="E197" s="35">
        <v>85</v>
      </c>
      <c r="H197" s="91">
        <v>20.95</v>
      </c>
    </row>
    <row r="198" spans="1:9">
      <c r="A198" t="s">
        <v>305</v>
      </c>
      <c r="E198" s="35">
        <v>200</v>
      </c>
      <c r="H198" s="91">
        <v>4.9800000000000004</v>
      </c>
    </row>
    <row r="199" spans="1:9">
      <c r="A199" t="s">
        <v>98</v>
      </c>
      <c r="E199" s="35">
        <v>30</v>
      </c>
      <c r="H199" s="91">
        <v>0.88</v>
      </c>
    </row>
    <row r="200" spans="1:9">
      <c r="A200" t="s">
        <v>97</v>
      </c>
      <c r="E200" s="35">
        <v>30</v>
      </c>
      <c r="H200" s="91">
        <v>1.3</v>
      </c>
    </row>
    <row r="201" spans="1:9">
      <c r="A201" t="s">
        <v>142</v>
      </c>
      <c r="E201" s="35">
        <v>200</v>
      </c>
      <c r="H201" s="91">
        <v>16.66</v>
      </c>
    </row>
    <row r="202" spans="1:9">
      <c r="E202" s="37" t="s">
        <v>150</v>
      </c>
      <c r="F202" s="38"/>
      <c r="G202" s="38"/>
      <c r="H202" s="41">
        <f>H204+H205+H206+H207+H209+H210+H211+H212+H213+H214+H215</f>
        <v>91.399999999999991</v>
      </c>
      <c r="I202" s="68">
        <f>H202-D1</f>
        <v>0</v>
      </c>
    </row>
    <row r="203" spans="1:9" ht="12" customHeight="1">
      <c r="B203" s="57" t="s">
        <v>91</v>
      </c>
      <c r="E203" s="35"/>
    </row>
    <row r="204" spans="1:9">
      <c r="A204" t="s">
        <v>321</v>
      </c>
      <c r="E204" s="35" t="s">
        <v>314</v>
      </c>
      <c r="H204" s="91">
        <v>10.74</v>
      </c>
    </row>
    <row r="205" spans="1:9">
      <c r="A205" t="s">
        <v>118</v>
      </c>
      <c r="E205" s="35" t="s">
        <v>164</v>
      </c>
      <c r="H205" s="91">
        <v>1.25</v>
      </c>
    </row>
    <row r="206" spans="1:9">
      <c r="A206" t="s">
        <v>97</v>
      </c>
      <c r="E206" s="35">
        <v>30</v>
      </c>
      <c r="H206" s="91">
        <v>1.3</v>
      </c>
    </row>
    <row r="207" spans="1:9">
      <c r="A207" s="91" t="s">
        <v>306</v>
      </c>
      <c r="B207" s="69"/>
      <c r="E207" s="35" t="s">
        <v>159</v>
      </c>
      <c r="H207" s="91">
        <v>7</v>
      </c>
    </row>
    <row r="208" spans="1:9" ht="12" customHeight="1">
      <c r="B208" s="57" t="s">
        <v>93</v>
      </c>
      <c r="E208" s="35"/>
    </row>
    <row r="209" spans="1:9">
      <c r="A209" t="s">
        <v>274</v>
      </c>
      <c r="E209" s="35">
        <v>50</v>
      </c>
      <c r="H209" s="91">
        <v>6.48</v>
      </c>
    </row>
    <row r="210" spans="1:9">
      <c r="A210" t="s">
        <v>322</v>
      </c>
      <c r="E210" s="95" t="s">
        <v>407</v>
      </c>
      <c r="H210" s="91">
        <v>12.61</v>
      </c>
    </row>
    <row r="211" spans="1:9">
      <c r="A211" t="s">
        <v>94</v>
      </c>
      <c r="E211" s="35">
        <v>200</v>
      </c>
      <c r="H211" s="91">
        <v>5.03</v>
      </c>
    </row>
    <row r="212" spans="1:9">
      <c r="A212" t="s">
        <v>318</v>
      </c>
      <c r="E212" s="35" t="s">
        <v>166</v>
      </c>
      <c r="H212" s="91">
        <v>15.66</v>
      </c>
    </row>
    <row r="213" spans="1:9">
      <c r="A213" t="s">
        <v>96</v>
      </c>
      <c r="E213" s="35">
        <v>200</v>
      </c>
      <c r="H213" s="91">
        <v>3.81</v>
      </c>
    </row>
    <row r="214" spans="1:9">
      <c r="A214" t="s">
        <v>98</v>
      </c>
      <c r="E214" s="35">
        <v>30</v>
      </c>
      <c r="H214" s="91">
        <v>0.88</v>
      </c>
    </row>
    <row r="215" spans="1:9">
      <c r="A215" t="s">
        <v>120</v>
      </c>
      <c r="E215" s="35">
        <v>200</v>
      </c>
      <c r="H215" s="114">
        <v>26.64</v>
      </c>
    </row>
    <row r="216" spans="1:9">
      <c r="E216" s="37" t="s">
        <v>151</v>
      </c>
      <c r="F216" s="38"/>
      <c r="G216" s="38"/>
      <c r="H216" s="41">
        <f>H218+H219+H220+H222+H223+H224+H225+H226+H227+H228</f>
        <v>91.399999999999991</v>
      </c>
      <c r="I216" s="68">
        <f>H216-D1</f>
        <v>0</v>
      </c>
    </row>
    <row r="217" spans="1:9" ht="15.75">
      <c r="B217" s="57" t="s">
        <v>91</v>
      </c>
      <c r="E217" s="35"/>
    </row>
    <row r="218" spans="1:9">
      <c r="A218" t="s">
        <v>308</v>
      </c>
      <c r="E218" s="35" t="s">
        <v>168</v>
      </c>
      <c r="H218" s="114">
        <v>10.18</v>
      </c>
    </row>
    <row r="219" spans="1:9">
      <c r="A219" t="s">
        <v>521</v>
      </c>
      <c r="E219" s="35" t="s">
        <v>520</v>
      </c>
      <c r="H219" s="91">
        <v>9.86</v>
      </c>
    </row>
    <row r="220" spans="1:9">
      <c r="A220" t="s">
        <v>515</v>
      </c>
      <c r="E220" s="35" t="s">
        <v>43</v>
      </c>
      <c r="H220" s="91">
        <v>1.25</v>
      </c>
    </row>
    <row r="221" spans="1:9" ht="15.75">
      <c r="B221" s="57" t="s">
        <v>93</v>
      </c>
      <c r="E221" s="35"/>
    </row>
    <row r="222" spans="1:9">
      <c r="A222" t="s">
        <v>309</v>
      </c>
      <c r="E222" s="35">
        <v>50</v>
      </c>
      <c r="H222" s="91">
        <v>15.19</v>
      </c>
    </row>
    <row r="223" spans="1:9">
      <c r="A223" t="s">
        <v>323</v>
      </c>
      <c r="E223" s="35" t="s">
        <v>163</v>
      </c>
      <c r="H223" s="114">
        <v>10.08</v>
      </c>
    </row>
    <row r="224" spans="1:9">
      <c r="A224" t="s">
        <v>152</v>
      </c>
      <c r="E224" s="35" t="s">
        <v>340</v>
      </c>
      <c r="H224" s="91">
        <v>18.559999999999999</v>
      </c>
    </row>
    <row r="225" spans="1:9">
      <c r="A225" t="s">
        <v>280</v>
      </c>
      <c r="E225" s="35" t="s">
        <v>161</v>
      </c>
      <c r="H225" s="91">
        <v>1.81</v>
      </c>
    </row>
    <row r="226" spans="1:9">
      <c r="A226" t="s">
        <v>98</v>
      </c>
      <c r="E226" s="35">
        <v>30</v>
      </c>
      <c r="H226" s="91">
        <v>0.88</v>
      </c>
    </row>
    <row r="227" spans="1:9">
      <c r="A227" t="s">
        <v>288</v>
      </c>
      <c r="E227" s="35">
        <v>40</v>
      </c>
      <c r="H227" s="114">
        <v>7.59</v>
      </c>
    </row>
    <row r="228" spans="1:9">
      <c r="A228" t="s">
        <v>100</v>
      </c>
      <c r="E228" s="35">
        <v>200</v>
      </c>
      <c r="H228" s="91">
        <v>16</v>
      </c>
    </row>
    <row r="229" spans="1:9">
      <c r="E229" s="39" t="s">
        <v>153</v>
      </c>
      <c r="F229" s="38"/>
      <c r="G229" s="38"/>
      <c r="H229" s="41">
        <f>H231+H232+H233+H234+H236+H237+H238+H239+H240+H241+H242+H243</f>
        <v>91.399999999999991</v>
      </c>
      <c r="I229" s="68">
        <f>H229-D1</f>
        <v>0</v>
      </c>
    </row>
    <row r="230" spans="1:9" ht="15.75">
      <c r="B230" s="57" t="s">
        <v>91</v>
      </c>
      <c r="E230" s="66"/>
      <c r="F230" s="69"/>
      <c r="G230" s="69"/>
      <c r="H230" s="69"/>
    </row>
    <row r="231" spans="1:9">
      <c r="A231" s="91" t="s">
        <v>154</v>
      </c>
      <c r="B231" s="91"/>
      <c r="C231" s="91"/>
      <c r="D231" s="91"/>
      <c r="E231" s="95" t="s">
        <v>387</v>
      </c>
      <c r="F231" s="91"/>
      <c r="G231" s="91"/>
      <c r="H231" s="91">
        <v>6.5</v>
      </c>
    </row>
    <row r="232" spans="1:9">
      <c r="A232" t="s">
        <v>310</v>
      </c>
      <c r="E232" s="35" t="s">
        <v>390</v>
      </c>
      <c r="H232" s="91">
        <v>17.739999999999998</v>
      </c>
    </row>
    <row r="233" spans="1:9">
      <c r="A233" t="s">
        <v>298</v>
      </c>
      <c r="E233" s="35">
        <v>200</v>
      </c>
      <c r="H233" s="91">
        <v>7.34</v>
      </c>
    </row>
    <row r="234" spans="1:9">
      <c r="A234" t="s">
        <v>97</v>
      </c>
      <c r="E234" s="35">
        <v>30</v>
      </c>
      <c r="H234" s="91">
        <v>1.3</v>
      </c>
    </row>
    <row r="235" spans="1:9" ht="15.75">
      <c r="B235" s="57" t="s">
        <v>93</v>
      </c>
      <c r="E235" s="35"/>
    </row>
    <row r="236" spans="1:9">
      <c r="A236" t="s">
        <v>155</v>
      </c>
      <c r="E236" s="35">
        <v>50</v>
      </c>
      <c r="H236" s="91">
        <v>9.9600000000000009</v>
      </c>
    </row>
    <row r="237" spans="1:9">
      <c r="A237" t="s">
        <v>311</v>
      </c>
      <c r="E237" s="95" t="s">
        <v>480</v>
      </c>
      <c r="H237" s="91">
        <v>10.63</v>
      </c>
    </row>
    <row r="238" spans="1:9">
      <c r="A238" t="s">
        <v>115</v>
      </c>
      <c r="E238" s="35">
        <v>150</v>
      </c>
      <c r="H238" s="91">
        <v>3.81</v>
      </c>
    </row>
    <row r="239" spans="1:9">
      <c r="A239" t="s">
        <v>523</v>
      </c>
      <c r="E239" s="35" t="s">
        <v>266</v>
      </c>
      <c r="H239" s="91">
        <v>16.54</v>
      </c>
    </row>
    <row r="240" spans="1:9">
      <c r="A240" t="s">
        <v>111</v>
      </c>
      <c r="E240" s="35">
        <v>200</v>
      </c>
      <c r="H240" s="91">
        <v>5.45</v>
      </c>
    </row>
    <row r="241" spans="1:9">
      <c r="A241" t="s">
        <v>98</v>
      </c>
      <c r="E241" s="35">
        <v>30</v>
      </c>
      <c r="H241" s="91">
        <v>0.88</v>
      </c>
    </row>
    <row r="242" spans="1:9">
      <c r="A242" t="s">
        <v>97</v>
      </c>
      <c r="E242" s="35">
        <v>30</v>
      </c>
      <c r="H242" s="91">
        <v>1.3</v>
      </c>
    </row>
    <row r="243" spans="1:9">
      <c r="A243" t="s">
        <v>129</v>
      </c>
      <c r="E243" s="35">
        <v>150</v>
      </c>
      <c r="H243" s="91">
        <v>9.9499999999999993</v>
      </c>
    </row>
    <row r="244" spans="1:9">
      <c r="E244" s="39" t="s">
        <v>156</v>
      </c>
      <c r="F244" s="38"/>
      <c r="G244" s="38"/>
      <c r="H244" s="41">
        <f>H246+H247+H248+H249+H251+H252+H253+H254</f>
        <v>91.399999999999991</v>
      </c>
      <c r="I244" s="68">
        <f>H244-D1</f>
        <v>0</v>
      </c>
    </row>
    <row r="245" spans="1:9" ht="15.75">
      <c r="B245" s="57" t="s">
        <v>91</v>
      </c>
      <c r="E245" s="35"/>
    </row>
    <row r="246" spans="1:9">
      <c r="A246" t="s">
        <v>312</v>
      </c>
      <c r="E246" s="35">
        <v>250</v>
      </c>
      <c r="H246" s="114">
        <v>7.08</v>
      </c>
    </row>
    <row r="247" spans="1:9">
      <c r="A247" s="58" t="s">
        <v>388</v>
      </c>
      <c r="B247" s="58"/>
      <c r="E247" s="35" t="s">
        <v>159</v>
      </c>
      <c r="H247" s="114">
        <v>7</v>
      </c>
    </row>
    <row r="248" spans="1:9">
      <c r="A248" t="s">
        <v>118</v>
      </c>
      <c r="E248" s="35" t="s">
        <v>164</v>
      </c>
      <c r="H248" s="114">
        <v>1.25</v>
      </c>
    </row>
    <row r="249" spans="1:9">
      <c r="E249" s="35"/>
      <c r="H249" s="114"/>
    </row>
    <row r="250" spans="1:9" ht="15.75">
      <c r="B250" s="57" t="s">
        <v>93</v>
      </c>
      <c r="E250" s="35"/>
      <c r="H250" s="54"/>
    </row>
    <row r="251" spans="1:9">
      <c r="A251" t="s">
        <v>157</v>
      </c>
      <c r="E251" s="35">
        <v>500</v>
      </c>
      <c r="H251" s="114">
        <v>41</v>
      </c>
    </row>
    <row r="252" spans="1:9">
      <c r="A252" t="s">
        <v>158</v>
      </c>
      <c r="E252" s="35">
        <v>200</v>
      </c>
      <c r="H252" s="114">
        <v>22</v>
      </c>
    </row>
    <row r="253" spans="1:9">
      <c r="A253" t="s">
        <v>547</v>
      </c>
      <c r="E253" s="35">
        <v>100</v>
      </c>
      <c r="H253" s="114">
        <v>9.1</v>
      </c>
    </row>
    <row r="254" spans="1:9">
      <c r="A254" t="s">
        <v>288</v>
      </c>
      <c r="E254" s="35">
        <v>40</v>
      </c>
      <c r="H254" s="114">
        <v>3.97</v>
      </c>
    </row>
  </sheetData>
  <pageMargins left="0.86" right="0.51" top="0.28000000000000003" bottom="0.2" header="0.3" footer="0.3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F10" sqref="F10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67" t="s">
        <v>18</v>
      </c>
      <c r="B2" s="267"/>
      <c r="C2" s="267"/>
      <c r="D2" s="267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69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 t="s">
        <v>35</v>
      </c>
      <c r="D8" s="219" t="s">
        <v>36</v>
      </c>
      <c r="E8" s="212" t="s">
        <v>37</v>
      </c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 ht="15.75" thickBot="1">
      <c r="A10" s="15"/>
      <c r="B10" s="13" t="s">
        <v>41</v>
      </c>
      <c r="C10" s="27">
        <v>0.10299999999999999</v>
      </c>
      <c r="D10" s="18">
        <v>230</v>
      </c>
      <c r="E10" s="19">
        <f>C10*D10</f>
        <v>23.689999999999998</v>
      </c>
      <c r="F10" s="15">
        <v>6.2E-2</v>
      </c>
      <c r="G10" s="14">
        <v>230</v>
      </c>
      <c r="H10" s="29">
        <f>F10*G10</f>
        <v>14.26</v>
      </c>
      <c r="I10" s="17"/>
      <c r="J10" s="16"/>
      <c r="K10" s="11"/>
      <c r="L10" s="15"/>
      <c r="M10" s="14"/>
      <c r="N10" s="13"/>
    </row>
    <row r="11" spans="1:14" ht="15.75" thickBot="1">
      <c r="A11" s="8"/>
      <c r="B11" s="6"/>
      <c r="C11" s="17"/>
      <c r="D11" s="12"/>
      <c r="E11" s="19"/>
      <c r="F11" s="8"/>
      <c r="G11" s="7"/>
      <c r="H11" s="29"/>
      <c r="I11" s="10"/>
      <c r="J11" s="7"/>
      <c r="K11" s="9"/>
      <c r="L11" s="8"/>
      <c r="M11" s="7"/>
      <c r="N11" s="6"/>
    </row>
    <row r="12" spans="1:14" ht="15.75" thickBot="1">
      <c r="A12" s="8"/>
      <c r="B12" s="6" t="s">
        <v>202</v>
      </c>
      <c r="C12" s="10">
        <v>0.10299999999999999</v>
      </c>
      <c r="D12" s="12">
        <v>270</v>
      </c>
      <c r="E12" s="19">
        <f>C12*D12</f>
        <v>27.81</v>
      </c>
      <c r="F12" s="8"/>
      <c r="G12" s="7"/>
      <c r="H12" s="29"/>
      <c r="I12" s="10"/>
      <c r="J12" s="7"/>
      <c r="K12" s="9"/>
      <c r="L12" s="8"/>
      <c r="M12" s="7"/>
      <c r="N12" s="6"/>
    </row>
    <row r="13" spans="1:14" ht="15.75" thickBot="1">
      <c r="A13" s="8"/>
      <c r="B13" s="6" t="s">
        <v>202</v>
      </c>
      <c r="C13" s="10"/>
      <c r="D13" s="12"/>
      <c r="E13" s="19"/>
      <c r="F13" s="8">
        <v>6.2E-2</v>
      </c>
      <c r="G13" s="7">
        <v>270</v>
      </c>
      <c r="H13" s="29">
        <f t="shared" ref="H13:H14" si="0">F13*G13</f>
        <v>16.739999999999998</v>
      </c>
      <c r="I13" s="10"/>
      <c r="J13" s="7"/>
      <c r="K13" s="9"/>
      <c r="L13" s="8"/>
      <c r="M13" s="7"/>
      <c r="N13" s="6"/>
    </row>
    <row r="14" spans="1:14" ht="15.75" thickBot="1">
      <c r="A14" s="8"/>
      <c r="B14" s="13"/>
      <c r="C14" s="10"/>
      <c r="D14" s="7"/>
      <c r="E14" s="19"/>
      <c r="F14" s="8"/>
      <c r="G14" s="7"/>
      <c r="H14" s="29">
        <f t="shared" si="0"/>
        <v>0</v>
      </c>
      <c r="I14" s="10"/>
      <c r="J14" s="7"/>
      <c r="K14" s="9"/>
      <c r="L14" s="8"/>
      <c r="M14" s="7"/>
      <c r="N14" s="6"/>
    </row>
    <row r="15" spans="1:14" ht="15.75" thickBot="1">
      <c r="A15" s="8"/>
      <c r="B15" s="6"/>
      <c r="C15" s="10"/>
      <c r="D15" s="7"/>
      <c r="E15" s="19"/>
      <c r="F15" s="8"/>
      <c r="G15" s="7"/>
      <c r="H15" s="29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29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9"/>
      <c r="F21" s="8"/>
      <c r="G21" s="7"/>
      <c r="H21" s="6"/>
      <c r="I21" s="10"/>
      <c r="J21" s="7"/>
      <c r="K21" s="9"/>
      <c r="L21" s="8"/>
      <c r="M21" s="7"/>
      <c r="N21" s="6"/>
    </row>
    <row r="22" spans="1:14" ht="15.75" thickBot="1">
      <c r="A22" s="3"/>
      <c r="B22" s="1"/>
      <c r="C22" s="5"/>
      <c r="D22" s="2"/>
      <c r="E22" s="4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 t="s">
        <v>41</v>
      </c>
      <c r="D23" s="245"/>
      <c r="E23" s="246"/>
      <c r="F23" s="244" t="s">
        <v>41</v>
      </c>
      <c r="G23" s="245"/>
      <c r="H23" s="246"/>
      <c r="I23" s="244" t="s">
        <v>202</v>
      </c>
      <c r="J23" s="245"/>
      <c r="K23" s="246"/>
      <c r="L23" s="244" t="s">
        <v>202</v>
      </c>
      <c r="M23" s="245"/>
      <c r="N23" s="246"/>
    </row>
    <row r="24" spans="1:14">
      <c r="A24" s="240" t="s">
        <v>4</v>
      </c>
      <c r="B24" s="241"/>
      <c r="C24" s="247">
        <f>E10</f>
        <v>23.689999999999998</v>
      </c>
      <c r="D24" s="248"/>
      <c r="E24" s="249"/>
      <c r="F24" s="247">
        <f>H10</f>
        <v>14.26</v>
      </c>
      <c r="G24" s="248"/>
      <c r="H24" s="249"/>
      <c r="I24" s="247">
        <f>E12</f>
        <v>27.81</v>
      </c>
      <c r="J24" s="219"/>
      <c r="K24" s="212"/>
      <c r="L24" s="247">
        <f>H13</f>
        <v>16.739999999999998</v>
      </c>
      <c r="M24" s="219"/>
      <c r="N24" s="212"/>
    </row>
    <row r="25" spans="1:14">
      <c r="A25" s="240" t="s">
        <v>3</v>
      </c>
      <c r="B25" s="241"/>
      <c r="C25" s="250">
        <v>100</v>
      </c>
      <c r="D25" s="251"/>
      <c r="E25" s="252"/>
      <c r="F25" s="250">
        <v>60</v>
      </c>
      <c r="G25" s="251"/>
      <c r="H25" s="252"/>
      <c r="I25" s="250">
        <v>100</v>
      </c>
      <c r="J25" s="251"/>
      <c r="K25" s="252"/>
      <c r="L25" s="250">
        <v>60</v>
      </c>
      <c r="M25" s="251"/>
      <c r="N25" s="25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 ht="15.75" thickBot="1">
      <c r="A28" s="242" t="s">
        <v>0</v>
      </c>
      <c r="B28" s="243"/>
      <c r="C28" s="218"/>
      <c r="D28" s="220"/>
      <c r="E28" s="213"/>
      <c r="F28" s="218"/>
      <c r="G28" s="220"/>
      <c r="H28" s="213"/>
      <c r="I28" s="218"/>
      <c r="J28" s="220"/>
      <c r="K28" s="213"/>
      <c r="L28" s="218"/>
      <c r="M28" s="220"/>
      <c r="N28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3:B23"/>
    <mergeCell ref="C23:E23"/>
    <mergeCell ref="F23:H23"/>
    <mergeCell ref="I23:K23"/>
    <mergeCell ref="L23:N23"/>
    <mergeCell ref="L25:N25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16" right="0.17" top="0.74803149606299213" bottom="0.1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topLeftCell="A4" workbookViewId="0">
      <selection activeCell="F10" sqref="F10:H21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173</v>
      </c>
      <c r="H4" s="214" t="s">
        <v>485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324</v>
      </c>
      <c r="D5" s="224"/>
      <c r="E5" s="225"/>
      <c r="F5" s="223" t="s">
        <v>325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61"/>
      <c r="G8" s="262"/>
      <c r="H8" s="263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64"/>
      <c r="G9" s="265"/>
      <c r="H9" s="266"/>
      <c r="I9" s="218"/>
      <c r="J9" s="220"/>
      <c r="K9" s="213"/>
      <c r="L9" s="218"/>
      <c r="M9" s="220"/>
      <c r="N9" s="213"/>
    </row>
    <row r="10" spans="1:14">
      <c r="A10" s="15"/>
      <c r="B10" s="13" t="s">
        <v>85</v>
      </c>
      <c r="C10" s="17">
        <v>4.4400000000000002E-2</v>
      </c>
      <c r="D10" s="18">
        <v>52.5</v>
      </c>
      <c r="E10" s="19">
        <f t="shared" ref="E10:E16" si="0">C10*D10</f>
        <v>2.331</v>
      </c>
      <c r="F10" s="7"/>
      <c r="G10" s="7"/>
      <c r="H10" s="12"/>
      <c r="I10" s="17"/>
      <c r="J10" s="16"/>
      <c r="K10" s="11"/>
      <c r="L10" s="15"/>
      <c r="M10" s="14"/>
      <c r="N10" s="13"/>
    </row>
    <row r="11" spans="1:14">
      <c r="A11" s="8"/>
      <c r="B11" s="6" t="s">
        <v>86</v>
      </c>
      <c r="C11" s="10">
        <v>9.8400000000000001E-2</v>
      </c>
      <c r="D11" s="12">
        <v>44.44</v>
      </c>
      <c r="E11" s="19">
        <f t="shared" si="0"/>
        <v>4.3728959999999999</v>
      </c>
      <c r="F11" s="7"/>
      <c r="G11" s="7"/>
      <c r="H11" s="12"/>
      <c r="I11" s="10"/>
      <c r="J11" s="7"/>
      <c r="K11" s="9"/>
      <c r="L11" s="8"/>
      <c r="M11" s="7"/>
      <c r="N11" s="6"/>
    </row>
    <row r="12" spans="1:14">
      <c r="A12" s="8"/>
      <c r="B12" s="6" t="s">
        <v>87</v>
      </c>
      <c r="C12" s="10">
        <v>1.18E-2</v>
      </c>
      <c r="D12" s="12"/>
      <c r="E12" s="19">
        <f t="shared" si="0"/>
        <v>0</v>
      </c>
      <c r="F12" s="7"/>
      <c r="G12" s="7"/>
      <c r="H12" s="12"/>
      <c r="I12" s="10"/>
      <c r="J12" s="7"/>
      <c r="K12" s="9"/>
      <c r="L12" s="8"/>
      <c r="M12" s="7"/>
      <c r="N12" s="6"/>
    </row>
    <row r="13" spans="1:14">
      <c r="A13" s="8"/>
      <c r="B13" s="6" t="s">
        <v>27</v>
      </c>
      <c r="C13" s="10">
        <v>6.5600000000000006E-2</v>
      </c>
      <c r="D13" s="12"/>
      <c r="E13" s="19">
        <f t="shared" si="0"/>
        <v>0</v>
      </c>
      <c r="F13" s="7"/>
      <c r="G13" s="7"/>
      <c r="H13" s="12"/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10">
        <v>2E-3</v>
      </c>
      <c r="D14" s="7">
        <v>12</v>
      </c>
      <c r="E14" s="19">
        <f t="shared" si="0"/>
        <v>2.4E-2</v>
      </c>
      <c r="F14" s="7"/>
      <c r="G14" s="7"/>
      <c r="H14" s="12"/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10">
        <v>4.0000000000000001E-3</v>
      </c>
      <c r="D15" s="7">
        <v>56</v>
      </c>
      <c r="E15" s="19">
        <f t="shared" si="0"/>
        <v>0.224</v>
      </c>
      <c r="F15" s="7"/>
      <c r="G15" s="7"/>
      <c r="H15" s="12"/>
      <c r="I15" s="10"/>
      <c r="J15" s="7"/>
      <c r="K15" s="9"/>
      <c r="L15" s="8"/>
      <c r="M15" s="7"/>
      <c r="N15" s="6"/>
    </row>
    <row r="16" spans="1:14">
      <c r="A16" s="8"/>
      <c r="B16" s="6" t="s">
        <v>26</v>
      </c>
      <c r="C16" s="10">
        <v>5.0000000000000001E-3</v>
      </c>
      <c r="D16" s="7">
        <v>56</v>
      </c>
      <c r="E16" s="19">
        <f t="shared" si="0"/>
        <v>0.28000000000000003</v>
      </c>
      <c r="F16" s="7"/>
      <c r="G16" s="7"/>
      <c r="H16" s="12"/>
      <c r="I16" s="10"/>
      <c r="J16" s="7"/>
      <c r="K16" s="9"/>
      <c r="L16" s="8"/>
      <c r="M16" s="7"/>
      <c r="N16" s="6"/>
    </row>
    <row r="17" spans="1:14">
      <c r="A17" s="8"/>
      <c r="B17" s="6" t="s">
        <v>25</v>
      </c>
      <c r="C17" s="10">
        <v>5.0000000000000001E-3</v>
      </c>
      <c r="D17" s="7">
        <v>293</v>
      </c>
      <c r="E17" s="19">
        <f>C17*D17</f>
        <v>1.4650000000000001</v>
      </c>
      <c r="F17" s="7"/>
      <c r="G17" s="7"/>
      <c r="H17" s="12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7"/>
      <c r="G18" s="7"/>
      <c r="H18" s="12"/>
      <c r="I18" s="10"/>
      <c r="J18" s="7"/>
      <c r="K18" s="9"/>
      <c r="L18" s="8"/>
      <c r="M18" s="7"/>
      <c r="N18" s="6"/>
    </row>
    <row r="19" spans="1:14">
      <c r="A19" s="8"/>
      <c r="B19" s="6" t="s">
        <v>214</v>
      </c>
      <c r="C19" s="10"/>
      <c r="D19" s="7"/>
      <c r="E19" s="19"/>
      <c r="F19" s="7"/>
      <c r="G19" s="7"/>
      <c r="H19" s="12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7"/>
      <c r="G20" s="7"/>
      <c r="H20" s="7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7"/>
      <c r="G21" s="7"/>
      <c r="H21" s="7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4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4</v>
      </c>
      <c r="B25" s="241"/>
      <c r="C25" s="247">
        <f>E10+E11+E12+E13+E14+E15+E16+E17+E18+E19+E20+E21+E22</f>
        <v>8.6968960000000006</v>
      </c>
      <c r="D25" s="248"/>
      <c r="E25" s="249"/>
      <c r="F25" s="24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0" t="s">
        <v>88</v>
      </c>
      <c r="D26" s="251"/>
      <c r="E26" s="252"/>
      <c r="F26" s="250"/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1">
    <mergeCell ref="F8:H9"/>
    <mergeCell ref="L1:N1"/>
    <mergeCell ref="I8:I9"/>
    <mergeCell ref="J8:J9"/>
    <mergeCell ref="K8:K9"/>
    <mergeCell ref="L8:L9"/>
    <mergeCell ref="M8:M9"/>
    <mergeCell ref="N8:N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  <mergeCell ref="A29:B29"/>
    <mergeCell ref="C29:E29"/>
    <mergeCell ref="F29:H29"/>
    <mergeCell ref="I29:K29"/>
    <mergeCell ref="L29:N29"/>
  </mergeCells>
  <pageMargins left="0.16" right="0.2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N30"/>
  <sheetViews>
    <sheetView topLeftCell="A2" workbookViewId="0">
      <selection activeCell="C27" sqref="C27:E27"/>
    </sheetView>
  </sheetViews>
  <sheetFormatPr defaultRowHeight="15"/>
  <cols>
    <col min="1" max="1" width="8.140625" customWidth="1"/>
    <col min="2" max="2" width="27.14062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2" spans="1:14">
      <c r="L2" s="221" t="s">
        <v>19</v>
      </c>
      <c r="M2" s="221"/>
      <c r="N2" s="221"/>
    </row>
    <row r="3" spans="1:14">
      <c r="A3" s="221" t="s">
        <v>18</v>
      </c>
      <c r="B3" s="221"/>
      <c r="C3" s="221"/>
      <c r="D3" s="221"/>
    </row>
    <row r="4" spans="1:14" ht="18.75">
      <c r="A4" t="s">
        <v>17</v>
      </c>
      <c r="F4" s="229" t="s">
        <v>16</v>
      </c>
      <c r="G4" s="229"/>
      <c r="H4" s="229"/>
      <c r="I4" s="229"/>
      <c r="J4" s="229"/>
      <c r="K4" s="229"/>
      <c r="L4" s="229"/>
      <c r="M4" s="229"/>
      <c r="N4" s="229"/>
    </row>
    <row r="5" spans="1:14" ht="15.75" thickBot="1">
      <c r="A5" t="s">
        <v>71</v>
      </c>
      <c r="H5" s="214" t="s">
        <v>467</v>
      </c>
      <c r="I5" s="214"/>
      <c r="J5" s="214"/>
      <c r="K5" s="214"/>
      <c r="L5" s="214"/>
      <c r="M5" s="214"/>
      <c r="N5" s="214"/>
    </row>
    <row r="6" spans="1:14">
      <c r="A6" s="230" t="s">
        <v>14</v>
      </c>
      <c r="B6" s="231"/>
      <c r="C6" s="223" t="s">
        <v>13</v>
      </c>
      <c r="D6" s="224"/>
      <c r="E6" s="225"/>
      <c r="F6" s="223" t="s">
        <v>12</v>
      </c>
      <c r="G6" s="224"/>
      <c r="H6" s="225"/>
      <c r="I6" s="223" t="s">
        <v>11</v>
      </c>
      <c r="J6" s="224"/>
      <c r="K6" s="225"/>
      <c r="L6" s="223" t="s">
        <v>10</v>
      </c>
      <c r="M6" s="224"/>
      <c r="N6" s="225"/>
    </row>
    <row r="7" spans="1:14">
      <c r="A7" s="232"/>
      <c r="B7" s="233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4"/>
      <c r="B8" s="235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6" t="s">
        <v>9</v>
      </c>
      <c r="B9" s="215" t="s">
        <v>8</v>
      </c>
      <c r="C9" s="217"/>
      <c r="D9" s="219"/>
      <c r="E9" s="212"/>
      <c r="F9" s="217"/>
      <c r="G9" s="219"/>
      <c r="H9" s="212"/>
      <c r="I9" s="217"/>
      <c r="J9" s="219"/>
      <c r="K9" s="212"/>
      <c r="L9" s="217"/>
      <c r="M9" s="219"/>
      <c r="N9" s="212"/>
    </row>
    <row r="10" spans="1:14" ht="15.75" thickBot="1">
      <c r="A10" s="237"/>
      <c r="B10" s="216"/>
      <c r="C10" s="218"/>
      <c r="D10" s="220"/>
      <c r="E10" s="213"/>
      <c r="F10" s="218"/>
      <c r="G10" s="220"/>
      <c r="H10" s="213"/>
      <c r="I10" s="218"/>
      <c r="J10" s="220"/>
      <c r="K10" s="213"/>
      <c r="L10" s="218"/>
      <c r="M10" s="220"/>
      <c r="N10" s="213"/>
    </row>
    <row r="11" spans="1:14">
      <c r="A11" s="15"/>
      <c r="B11" s="13" t="s">
        <v>70</v>
      </c>
      <c r="C11" s="27">
        <v>0.05</v>
      </c>
      <c r="D11" s="18"/>
      <c r="E11" s="19">
        <f>C11*D11</f>
        <v>0</v>
      </c>
      <c r="F11" s="15"/>
      <c r="G11" s="14"/>
      <c r="H11" s="13"/>
      <c r="I11" s="17"/>
      <c r="J11" s="16"/>
      <c r="K11" s="11"/>
      <c r="L11" s="15"/>
      <c r="M11" s="14"/>
      <c r="N11" s="13"/>
    </row>
    <row r="12" spans="1:14">
      <c r="A12" s="8"/>
      <c r="B12" s="6" t="s">
        <v>42</v>
      </c>
      <c r="C12" s="10">
        <v>1.4999999999999999E-2</v>
      </c>
      <c r="D12" s="12">
        <v>56</v>
      </c>
      <c r="E12" s="19">
        <f>C12*D12</f>
        <v>0.84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/>
      <c r="C13" s="10"/>
      <c r="D13" s="12"/>
      <c r="E13" s="11"/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12"/>
      <c r="E14" s="11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32" t="s">
        <v>81</v>
      </c>
      <c r="C16" s="10">
        <v>1E-3</v>
      </c>
      <c r="D16" s="7">
        <v>410</v>
      </c>
      <c r="E16" s="31">
        <f>C16*D16</f>
        <v>0.41000000000000003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179</v>
      </c>
      <c r="C18" s="10">
        <v>7.0000000000000001E-3</v>
      </c>
      <c r="D18" s="7">
        <v>80</v>
      </c>
      <c r="E18" s="9">
        <f>C18*D18</f>
        <v>0.56000000000000005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4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 t="s">
        <v>180</v>
      </c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4</v>
      </c>
      <c r="B26" s="241"/>
      <c r="C26" s="247">
        <f>E16+E12</f>
        <v>1.25</v>
      </c>
      <c r="D26" s="248"/>
      <c r="E26" s="249"/>
      <c r="F26" s="247">
        <f>E12+E16+E18</f>
        <v>1.81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0" t="s">
        <v>43</v>
      </c>
      <c r="D27" s="251"/>
      <c r="E27" s="252"/>
      <c r="F27" s="250" t="s">
        <v>161</v>
      </c>
      <c r="G27" s="251"/>
      <c r="H27" s="25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L2:N2"/>
    <mergeCell ref="I9:I10"/>
    <mergeCell ref="J9:J10"/>
    <mergeCell ref="K9:K10"/>
    <mergeCell ref="L9:L10"/>
    <mergeCell ref="M9:M10"/>
    <mergeCell ref="N9:N10"/>
    <mergeCell ref="G9:G10"/>
    <mergeCell ref="H9:H10"/>
    <mergeCell ref="F9:F10"/>
    <mergeCell ref="A3:D3"/>
    <mergeCell ref="F4:N4"/>
    <mergeCell ref="H5:N5"/>
    <mergeCell ref="A6:B8"/>
    <mergeCell ref="C6:E8"/>
    <mergeCell ref="F6:H8"/>
    <mergeCell ref="I6:K8"/>
    <mergeCell ref="L6:N8"/>
    <mergeCell ref="A9:A10"/>
    <mergeCell ref="B9:B10"/>
    <mergeCell ref="C9:C10"/>
    <mergeCell ref="D9:D10"/>
    <mergeCell ref="E9:E10"/>
    <mergeCell ref="A25:B25"/>
    <mergeCell ref="C25:E25"/>
    <mergeCell ref="F25:H25"/>
    <mergeCell ref="I25:K25"/>
    <mergeCell ref="L25:N25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0:B30"/>
    <mergeCell ref="C30:E30"/>
    <mergeCell ref="F30:H30"/>
    <mergeCell ref="I30:K30"/>
    <mergeCell ref="L30:N30"/>
  </mergeCells>
  <pageMargins left="0.32" right="0.3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N27"/>
  <sheetViews>
    <sheetView topLeftCell="A7" workbookViewId="0">
      <selection activeCell="H14" sqref="H14"/>
    </sheetView>
  </sheetViews>
  <sheetFormatPr defaultRowHeight="15"/>
  <cols>
    <col min="1" max="1" width="8.140625" customWidth="1"/>
    <col min="2" max="2" width="26.8554687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20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8"/>
      <c r="B10" s="6"/>
      <c r="C10" s="26"/>
      <c r="D10" s="7"/>
      <c r="E10" s="9"/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6"/>
      <c r="C11" s="26"/>
      <c r="D11" s="7"/>
      <c r="E11" s="9"/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21"/>
      <c r="B12" s="92" t="s">
        <v>391</v>
      </c>
      <c r="C12" s="23" t="s">
        <v>168</v>
      </c>
      <c r="D12" s="24"/>
      <c r="E12" s="99">
        <f>E17+E16</f>
        <v>10.1799</v>
      </c>
      <c r="F12" s="21" t="s">
        <v>512</v>
      </c>
      <c r="G12" s="24"/>
      <c r="H12" s="100">
        <f>E18+H16</f>
        <v>9.0975000000000001</v>
      </c>
      <c r="I12" s="23"/>
      <c r="J12" s="24"/>
      <c r="K12" s="25"/>
      <c r="L12" s="21"/>
      <c r="M12" s="24"/>
      <c r="N12" s="22"/>
    </row>
    <row r="13" spans="1:14">
      <c r="A13" s="21"/>
      <c r="B13" s="101" t="s">
        <v>188</v>
      </c>
      <c r="C13" s="23" t="s">
        <v>160</v>
      </c>
      <c r="D13" s="24"/>
      <c r="E13" s="103">
        <f>E18+E14+E21</f>
        <v>8.0124999999999993</v>
      </c>
      <c r="F13" s="52" t="s">
        <v>529</v>
      </c>
      <c r="G13" s="24"/>
      <c r="H13" s="102">
        <f>E18+E15+E21</f>
        <v>9.7624999999999993</v>
      </c>
      <c r="I13" s="23"/>
      <c r="J13" s="24"/>
      <c r="K13" s="25"/>
      <c r="L13" s="21"/>
      <c r="M13" s="24"/>
      <c r="N13" s="22"/>
    </row>
    <row r="14" spans="1:14">
      <c r="A14" s="21"/>
      <c r="B14" s="22" t="s">
        <v>189</v>
      </c>
      <c r="C14" s="49">
        <v>1.4999999999999999E-2</v>
      </c>
      <c r="D14" s="24">
        <v>350</v>
      </c>
      <c r="E14" s="44">
        <f>C14*D14</f>
        <v>5.25</v>
      </c>
      <c r="F14" s="21"/>
      <c r="G14" s="24"/>
      <c r="H14" s="22"/>
      <c r="I14" s="23"/>
      <c r="J14" s="24"/>
      <c r="K14" s="25"/>
      <c r="L14" s="21"/>
      <c r="M14" s="24"/>
      <c r="N14" s="22"/>
    </row>
    <row r="15" spans="1:14">
      <c r="A15" s="21"/>
      <c r="B15" s="22" t="s">
        <v>189</v>
      </c>
      <c r="C15" s="49">
        <v>0.02</v>
      </c>
      <c r="D15" s="24">
        <v>350</v>
      </c>
      <c r="E15" s="44">
        <f>D15*C15</f>
        <v>7</v>
      </c>
      <c r="F15" s="21"/>
      <c r="G15" s="24"/>
      <c r="H15" s="22"/>
      <c r="I15" s="23"/>
      <c r="J15" s="24"/>
      <c r="K15" s="25"/>
      <c r="L15" s="21"/>
      <c r="M15" s="24"/>
      <c r="N15" s="22"/>
    </row>
    <row r="16" spans="1:14" ht="15.75" thickBot="1">
      <c r="A16" s="21"/>
      <c r="B16" s="22" t="s">
        <v>528</v>
      </c>
      <c r="C16" s="49">
        <v>3.1E-2</v>
      </c>
      <c r="D16" s="24">
        <v>300</v>
      </c>
      <c r="E16" s="44">
        <f>D16*C16</f>
        <v>9.3000000000000007</v>
      </c>
      <c r="F16" s="21">
        <v>2.5999999999999999E-2</v>
      </c>
      <c r="G16" s="24">
        <v>300</v>
      </c>
      <c r="H16" s="55">
        <f>F16*G16</f>
        <v>7.8</v>
      </c>
      <c r="I16" s="23"/>
      <c r="J16" s="24"/>
      <c r="K16" s="25"/>
      <c r="L16" s="21"/>
      <c r="M16" s="24"/>
      <c r="N16" s="22"/>
    </row>
    <row r="17" spans="1:14">
      <c r="A17" s="21"/>
      <c r="B17" s="13" t="s">
        <v>82</v>
      </c>
      <c r="C17" s="49">
        <v>0.03</v>
      </c>
      <c r="D17" s="24">
        <v>29.33</v>
      </c>
      <c r="E17" s="44">
        <f t="shared" ref="E17:E18" si="0">D17*C17</f>
        <v>0.8798999999999999</v>
      </c>
      <c r="F17" s="21"/>
      <c r="G17" s="24"/>
      <c r="H17" s="22"/>
      <c r="I17" s="23"/>
      <c r="J17" s="24"/>
      <c r="K17" s="25"/>
      <c r="L17" s="21"/>
      <c r="M17" s="24"/>
      <c r="N17" s="22"/>
    </row>
    <row r="18" spans="1:14">
      <c r="A18" s="21"/>
      <c r="B18" s="6" t="s">
        <v>75</v>
      </c>
      <c r="C18" s="49">
        <v>0.03</v>
      </c>
      <c r="D18" s="24">
        <v>43.25</v>
      </c>
      <c r="E18" s="44">
        <f t="shared" si="0"/>
        <v>1.2974999999999999</v>
      </c>
      <c r="F18" s="21"/>
      <c r="G18" s="24"/>
      <c r="H18" s="22"/>
      <c r="I18" s="23"/>
      <c r="J18" s="24"/>
      <c r="K18" s="25"/>
      <c r="L18" s="21"/>
      <c r="M18" s="24"/>
      <c r="N18" s="22"/>
    </row>
    <row r="19" spans="1:14">
      <c r="A19" s="21"/>
      <c r="B19" s="97" t="s">
        <v>527</v>
      </c>
      <c r="C19" s="23">
        <v>0.05</v>
      </c>
      <c r="D19" s="24">
        <v>61.88</v>
      </c>
      <c r="E19" s="44">
        <f>C19*D19</f>
        <v>3.0940000000000003</v>
      </c>
      <c r="F19" s="21"/>
      <c r="G19" s="24"/>
      <c r="H19" s="55"/>
      <c r="I19" s="23"/>
      <c r="J19" s="24"/>
      <c r="K19" s="25"/>
      <c r="L19" s="21"/>
      <c r="M19" s="24"/>
      <c r="N19" s="22"/>
    </row>
    <row r="20" spans="1:14" ht="15.75" thickBot="1">
      <c r="A20" s="21"/>
      <c r="B20" s="1" t="s">
        <v>25</v>
      </c>
      <c r="C20" s="23">
        <v>0.02</v>
      </c>
      <c r="D20" s="24">
        <v>293</v>
      </c>
      <c r="E20" s="44">
        <f>C20*D20</f>
        <v>5.86</v>
      </c>
      <c r="F20" s="21"/>
      <c r="G20" s="24"/>
      <c r="H20" s="22"/>
      <c r="I20" s="23"/>
      <c r="J20" s="24"/>
      <c r="K20" s="25"/>
      <c r="L20" s="21"/>
      <c r="M20" s="24"/>
      <c r="N20" s="22"/>
    </row>
    <row r="21" spans="1:14" ht="15.75" thickBot="1">
      <c r="A21" s="3"/>
      <c r="B21" s="1" t="s">
        <v>25</v>
      </c>
      <c r="C21" s="5">
        <v>5.0000000000000001E-3</v>
      </c>
      <c r="D21" s="2">
        <v>293</v>
      </c>
      <c r="E21" s="44">
        <f>C21*D21</f>
        <v>1.4650000000000001</v>
      </c>
      <c r="F21" s="3"/>
      <c r="G21" s="2"/>
      <c r="H21" s="1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 t="s">
        <v>391</v>
      </c>
      <c r="D22" s="245"/>
      <c r="E22" s="246"/>
      <c r="F22" s="244" t="s">
        <v>391</v>
      </c>
      <c r="G22" s="245"/>
      <c r="H22" s="246"/>
      <c r="I22" s="244" t="s">
        <v>554</v>
      </c>
      <c r="J22" s="245"/>
      <c r="K22" s="246"/>
      <c r="L22" s="244" t="s">
        <v>554</v>
      </c>
      <c r="M22" s="245"/>
      <c r="N22" s="246"/>
    </row>
    <row r="23" spans="1:14">
      <c r="A23" s="240" t="s">
        <v>4</v>
      </c>
      <c r="B23" s="241"/>
      <c r="C23" s="247" t="s">
        <v>553</v>
      </c>
      <c r="D23" s="248"/>
      <c r="E23" s="249"/>
      <c r="F23" s="217" t="s">
        <v>512</v>
      </c>
      <c r="G23" s="219"/>
      <c r="H23" s="212"/>
      <c r="I23" s="217" t="s">
        <v>555</v>
      </c>
      <c r="J23" s="219"/>
      <c r="K23" s="212"/>
      <c r="L23" s="217" t="s">
        <v>556</v>
      </c>
      <c r="M23" s="219"/>
      <c r="N23" s="212"/>
    </row>
    <row r="24" spans="1:14">
      <c r="A24" s="240" t="s">
        <v>3</v>
      </c>
      <c r="B24" s="241"/>
      <c r="C24" s="250">
        <v>10.18</v>
      </c>
      <c r="D24" s="251"/>
      <c r="E24" s="252"/>
      <c r="F24" s="217">
        <v>9.1</v>
      </c>
      <c r="G24" s="219"/>
      <c r="H24" s="212"/>
      <c r="I24" s="217">
        <v>8.01</v>
      </c>
      <c r="J24" s="219"/>
      <c r="K24" s="212"/>
      <c r="L24" s="217">
        <v>9.76</v>
      </c>
      <c r="M24" s="219"/>
      <c r="N24" s="212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2:B22"/>
    <mergeCell ref="C22:E22"/>
    <mergeCell ref="F22:H22"/>
    <mergeCell ref="I22:K22"/>
    <mergeCell ref="L22:N22"/>
    <mergeCell ref="L24:N24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A26:B26"/>
    <mergeCell ref="C26:E26"/>
    <mergeCell ref="F26:H26"/>
    <mergeCell ref="I26:K26"/>
    <mergeCell ref="L26:N26"/>
    <mergeCell ref="A25:B25"/>
    <mergeCell ref="C25:E25"/>
    <mergeCell ref="F25:H25"/>
    <mergeCell ref="I25:K25"/>
    <mergeCell ref="L25:N25"/>
    <mergeCell ref="A27:B27"/>
    <mergeCell ref="C27:E27"/>
    <mergeCell ref="F27:H27"/>
    <mergeCell ref="I27:K27"/>
    <mergeCell ref="L27:N27"/>
  </mergeCells>
  <pageMargins left="0.37" right="0.34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E15" sqref="E15"/>
    </sheetView>
  </sheetViews>
  <sheetFormatPr defaultRowHeight="15"/>
  <cols>
    <col min="1" max="1" width="6.7109375" customWidth="1"/>
    <col min="2" max="2" width="29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7.7109375" customWidth="1"/>
    <col min="9" max="9" width="8.5703125" customWidth="1"/>
    <col min="10" max="10" width="6.42578125" customWidth="1"/>
    <col min="11" max="11" width="8" customWidth="1"/>
    <col min="12" max="12" width="7.85546875" customWidth="1"/>
    <col min="13" max="13" width="8.42578125" customWidth="1"/>
    <col min="14" max="14" width="9.14062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20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/>
      <c r="C10" s="27"/>
      <c r="D10" s="18"/>
      <c r="E10" s="19"/>
      <c r="F10" s="30"/>
      <c r="G10" s="14"/>
      <c r="H10" s="29"/>
      <c r="I10" s="17"/>
      <c r="J10" s="16"/>
      <c r="K10" s="11"/>
      <c r="L10" s="15"/>
      <c r="M10" s="14"/>
      <c r="N10" s="13"/>
    </row>
    <row r="11" spans="1:14">
      <c r="A11" s="8"/>
      <c r="B11" s="6"/>
      <c r="C11" s="26"/>
      <c r="D11" s="12"/>
      <c r="E11" s="19"/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/>
      <c r="C12" s="26"/>
      <c r="D12" s="12"/>
      <c r="E12" s="19"/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7"/>
      <c r="C13" s="26"/>
      <c r="D13" s="12"/>
      <c r="E13" s="19"/>
      <c r="F13" s="8"/>
      <c r="G13" s="7"/>
      <c r="H13" s="6"/>
      <c r="I13" s="10"/>
      <c r="J13" s="7"/>
      <c r="K13" s="31"/>
      <c r="L13" s="8"/>
      <c r="M13" s="7"/>
      <c r="N13" s="6"/>
    </row>
    <row r="14" spans="1:14">
      <c r="A14" s="8"/>
      <c r="B14" s="6" t="s">
        <v>178</v>
      </c>
      <c r="C14" s="26">
        <v>0.2</v>
      </c>
      <c r="D14" s="7"/>
      <c r="E14" s="19">
        <v>16</v>
      </c>
      <c r="F14" s="48"/>
      <c r="G14" s="7"/>
      <c r="H14" s="47"/>
      <c r="I14" s="10"/>
      <c r="J14" s="7"/>
      <c r="K14" s="9"/>
      <c r="L14" s="8"/>
      <c r="M14" s="7"/>
      <c r="N14" s="6"/>
    </row>
    <row r="15" spans="1:14">
      <c r="A15" s="8"/>
      <c r="B15" s="6" t="s">
        <v>548</v>
      </c>
      <c r="C15" s="26">
        <v>0.2</v>
      </c>
      <c r="D15" s="7">
        <v>46.67</v>
      </c>
      <c r="E15" s="19">
        <f t="shared" ref="E15:E16" si="0">C15*D15</f>
        <v>9.3340000000000014</v>
      </c>
      <c r="F15" s="48"/>
      <c r="G15" s="7"/>
      <c r="H15" s="47"/>
      <c r="I15" s="10"/>
      <c r="J15" s="7"/>
      <c r="K15" s="9"/>
      <c r="L15" s="8"/>
      <c r="M15" s="7"/>
      <c r="N15" s="6"/>
    </row>
    <row r="16" spans="1:14">
      <c r="A16" s="8"/>
      <c r="B16" s="7"/>
      <c r="C16" s="26">
        <v>0.5</v>
      </c>
      <c r="D16" s="7">
        <v>46.67</v>
      </c>
      <c r="E16" s="19">
        <f t="shared" si="0"/>
        <v>23.335000000000001</v>
      </c>
      <c r="F16" s="48"/>
      <c r="G16" s="7"/>
      <c r="H16" s="47"/>
      <c r="I16" s="10"/>
      <c r="J16" s="7"/>
      <c r="K16" s="9"/>
      <c r="L16" s="8"/>
      <c r="M16" s="7"/>
      <c r="N16" s="6"/>
    </row>
    <row r="17" spans="1:14" ht="15.75" thickBot="1">
      <c r="A17" s="8"/>
      <c r="B17" s="1" t="s">
        <v>399</v>
      </c>
      <c r="C17" s="26">
        <v>0.5</v>
      </c>
      <c r="D17" s="7"/>
      <c r="E17" s="19">
        <v>41</v>
      </c>
      <c r="F17" s="48"/>
      <c r="G17" s="7"/>
      <c r="H17" s="47"/>
      <c r="I17" s="10"/>
      <c r="J17" s="7"/>
      <c r="K17" s="9"/>
      <c r="L17" s="8"/>
      <c r="M17" s="7"/>
      <c r="N17" s="6"/>
    </row>
    <row r="18" spans="1:14">
      <c r="A18" s="8"/>
      <c r="B18" s="6"/>
      <c r="C18" s="26"/>
      <c r="D18" s="7"/>
      <c r="E18" s="19"/>
      <c r="F18" s="48"/>
      <c r="G18" s="7"/>
      <c r="H18" s="47"/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48"/>
      <c r="G19" s="7"/>
      <c r="H19" s="47"/>
      <c r="I19" s="10"/>
      <c r="J19" s="7"/>
      <c r="K19" s="9"/>
      <c r="L19" s="8"/>
      <c r="M19" s="7"/>
      <c r="N19" s="6"/>
    </row>
    <row r="20" spans="1:14">
      <c r="A20" s="8"/>
      <c r="B20" s="6"/>
      <c r="C20" s="26"/>
      <c r="D20" s="7"/>
      <c r="E20" s="19"/>
      <c r="F20" s="48"/>
      <c r="G20" s="7"/>
      <c r="H20" s="47"/>
      <c r="I20" s="10"/>
      <c r="J20" s="7"/>
      <c r="K20" s="9"/>
      <c r="L20" s="8"/>
      <c r="M20" s="7"/>
      <c r="N20" s="6"/>
    </row>
    <row r="21" spans="1:14" ht="15.75" thickBot="1">
      <c r="A21" s="3"/>
      <c r="B21" s="1"/>
      <c r="C21" s="5"/>
      <c r="D21" s="2"/>
      <c r="E21" s="4"/>
      <c r="F21" s="93"/>
      <c r="G21" s="2"/>
      <c r="H21" s="47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/>
      <c r="D22" s="245"/>
      <c r="E22" s="246"/>
      <c r="F22" s="244" t="s">
        <v>530</v>
      </c>
      <c r="G22" s="245"/>
      <c r="H22" s="246"/>
      <c r="I22" s="244" t="s">
        <v>531</v>
      </c>
      <c r="J22" s="245"/>
      <c r="K22" s="246"/>
      <c r="L22" s="244"/>
      <c r="M22" s="245"/>
      <c r="N22" s="246"/>
    </row>
    <row r="23" spans="1:14">
      <c r="A23" s="240" t="s">
        <v>4</v>
      </c>
      <c r="B23" s="241"/>
      <c r="C23" s="254">
        <f>E14</f>
        <v>16</v>
      </c>
      <c r="D23" s="255"/>
      <c r="E23" s="256"/>
      <c r="F23" s="254">
        <f>E15</f>
        <v>9.3340000000000014</v>
      </c>
      <c r="G23" s="251"/>
      <c r="H23" s="252"/>
      <c r="I23" s="254">
        <f>E16</f>
        <v>23.335000000000001</v>
      </c>
      <c r="J23" s="251"/>
      <c r="K23" s="252"/>
      <c r="L23" s="217">
        <v>41</v>
      </c>
      <c r="M23" s="219"/>
      <c r="N23" s="212"/>
    </row>
    <row r="24" spans="1:14">
      <c r="A24" s="240" t="s">
        <v>3</v>
      </c>
      <c r="B24" s="241"/>
      <c r="C24" s="271">
        <v>0.2</v>
      </c>
      <c r="D24" s="272"/>
      <c r="E24" s="273"/>
      <c r="F24" s="271">
        <v>0.2</v>
      </c>
      <c r="G24" s="272"/>
      <c r="H24" s="273"/>
      <c r="I24" s="271">
        <f>0.5</f>
        <v>0.5</v>
      </c>
      <c r="J24" s="272"/>
      <c r="K24" s="273"/>
      <c r="L24" s="268">
        <v>0.5</v>
      </c>
      <c r="M24" s="269"/>
      <c r="N24" s="270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A27:B27"/>
    <mergeCell ref="C27:E27"/>
    <mergeCell ref="F27:H27"/>
    <mergeCell ref="I27:K27"/>
    <mergeCell ref="L27:N27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L26:N26"/>
    <mergeCell ref="L24:N24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A22:B22"/>
    <mergeCell ref="C22:E22"/>
    <mergeCell ref="F22:H22"/>
    <mergeCell ref="I22:K22"/>
    <mergeCell ref="L22:N22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54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I19" sqref="I19"/>
    </sheetView>
  </sheetViews>
  <sheetFormatPr defaultRowHeight="15"/>
  <cols>
    <col min="1" max="1" width="8.140625" customWidth="1"/>
    <col min="2" max="2" width="24.14062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20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33" t="s">
        <v>80</v>
      </c>
      <c r="C10" s="26">
        <v>0.2</v>
      </c>
      <c r="D10" s="7">
        <v>83</v>
      </c>
      <c r="E10" s="19">
        <f>C10*D10</f>
        <v>16.600000000000001</v>
      </c>
      <c r="F10" s="48">
        <v>0.15</v>
      </c>
      <c r="G10" s="7">
        <v>83</v>
      </c>
      <c r="H10" s="47">
        <f>F10*G10</f>
        <v>12.45</v>
      </c>
      <c r="I10" s="27">
        <v>0.1</v>
      </c>
      <c r="J10" s="7">
        <v>83</v>
      </c>
      <c r="K10" s="19">
        <f>I10*J10</f>
        <v>8.3000000000000007</v>
      </c>
      <c r="L10" s="15"/>
      <c r="M10" s="14"/>
      <c r="N10" s="13"/>
    </row>
    <row r="11" spans="1:14">
      <c r="A11" s="8"/>
      <c r="B11" s="7" t="s">
        <v>174</v>
      </c>
      <c r="C11" s="26">
        <v>0.2</v>
      </c>
      <c r="D11" s="7"/>
      <c r="E11" s="19">
        <f t="shared" ref="E11:E12" si="0">C11*D11</f>
        <v>0</v>
      </c>
      <c r="F11" s="48">
        <v>0.15</v>
      </c>
      <c r="G11" s="7"/>
      <c r="H11" s="47">
        <f t="shared" ref="H11:H15" si="1">F11*G11</f>
        <v>0</v>
      </c>
      <c r="I11" s="27">
        <v>0.1</v>
      </c>
      <c r="J11" s="7"/>
      <c r="K11" s="19">
        <f t="shared" ref="K11:K15" si="2">I11*J11</f>
        <v>0</v>
      </c>
      <c r="L11" s="8"/>
      <c r="M11" s="7"/>
      <c r="N11" s="6"/>
    </row>
    <row r="12" spans="1:14">
      <c r="A12" s="8"/>
      <c r="B12" s="7" t="s">
        <v>175</v>
      </c>
      <c r="C12" s="26">
        <v>0.2</v>
      </c>
      <c r="D12" s="7">
        <v>130</v>
      </c>
      <c r="E12" s="19">
        <f t="shared" si="0"/>
        <v>26</v>
      </c>
      <c r="F12" s="48">
        <v>0.15</v>
      </c>
      <c r="G12" s="7">
        <v>130</v>
      </c>
      <c r="H12" s="47">
        <f t="shared" si="1"/>
        <v>19.5</v>
      </c>
      <c r="I12" s="27">
        <v>0.1</v>
      </c>
      <c r="J12" s="7">
        <v>130</v>
      </c>
      <c r="K12" s="19">
        <f t="shared" si="2"/>
        <v>13</v>
      </c>
      <c r="L12" s="8"/>
      <c r="M12" s="7"/>
      <c r="N12" s="6"/>
    </row>
    <row r="13" spans="1:14">
      <c r="A13" s="8"/>
      <c r="B13" s="6" t="s">
        <v>176</v>
      </c>
      <c r="C13" s="26">
        <v>0.2</v>
      </c>
      <c r="D13" s="7">
        <v>80</v>
      </c>
      <c r="E13" s="19">
        <f>C13*D13</f>
        <v>16</v>
      </c>
      <c r="F13" s="48">
        <v>0.15</v>
      </c>
      <c r="G13" s="7">
        <v>80</v>
      </c>
      <c r="H13" s="47">
        <f t="shared" si="1"/>
        <v>12</v>
      </c>
      <c r="I13" s="27">
        <v>0.1</v>
      </c>
      <c r="J13" s="7">
        <v>80</v>
      </c>
      <c r="K13" s="19">
        <f t="shared" si="2"/>
        <v>8</v>
      </c>
      <c r="L13" s="8"/>
      <c r="M13" s="7"/>
      <c r="N13" s="6"/>
    </row>
    <row r="14" spans="1:14">
      <c r="A14" s="8"/>
      <c r="B14" s="6" t="s">
        <v>177</v>
      </c>
      <c r="C14" s="26">
        <v>0.2</v>
      </c>
      <c r="D14" s="7">
        <v>91</v>
      </c>
      <c r="E14" s="19">
        <f t="shared" ref="E14:E15" si="3">C14*D14</f>
        <v>18.2</v>
      </c>
      <c r="F14" s="48">
        <v>0.15</v>
      </c>
      <c r="G14" s="7">
        <v>91</v>
      </c>
      <c r="H14" s="47">
        <f t="shared" si="1"/>
        <v>13.65</v>
      </c>
      <c r="I14" s="27">
        <v>0.1</v>
      </c>
      <c r="J14" s="7">
        <v>91</v>
      </c>
      <c r="K14" s="19">
        <f t="shared" si="2"/>
        <v>9.1</v>
      </c>
      <c r="L14" s="8"/>
      <c r="M14" s="7"/>
      <c r="N14" s="6"/>
    </row>
    <row r="15" spans="1:14">
      <c r="A15" s="8"/>
      <c r="B15" s="6" t="s">
        <v>158</v>
      </c>
      <c r="C15" s="26">
        <v>0.2</v>
      </c>
      <c r="D15" s="7">
        <v>110</v>
      </c>
      <c r="E15" s="19">
        <f t="shared" si="3"/>
        <v>22</v>
      </c>
      <c r="F15" s="48">
        <v>0.15</v>
      </c>
      <c r="G15" s="7">
        <v>110</v>
      </c>
      <c r="H15" s="47">
        <f t="shared" si="1"/>
        <v>16.5</v>
      </c>
      <c r="I15" s="27">
        <v>0.1</v>
      </c>
      <c r="J15" s="7">
        <v>110</v>
      </c>
      <c r="K15" s="19">
        <f t="shared" si="2"/>
        <v>11</v>
      </c>
      <c r="L15" s="8"/>
      <c r="M15" s="7"/>
      <c r="N15" s="6"/>
    </row>
    <row r="16" spans="1:14">
      <c r="A16" s="8"/>
      <c r="B16" s="7"/>
      <c r="C16" s="26"/>
      <c r="D16" s="7"/>
      <c r="E16" s="19"/>
      <c r="F16" s="48"/>
      <c r="G16" s="7"/>
      <c r="H16" s="47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48"/>
      <c r="G17" s="7"/>
      <c r="H17" s="47"/>
      <c r="I17" s="10"/>
      <c r="J17" s="7"/>
      <c r="K17" s="9"/>
      <c r="L17" s="8"/>
      <c r="M17" s="7"/>
      <c r="N17" s="6"/>
    </row>
    <row r="18" spans="1:14">
      <c r="A18" s="8"/>
      <c r="B18" s="6"/>
      <c r="C18" s="26"/>
      <c r="D18" s="7"/>
      <c r="E18" s="19"/>
      <c r="F18" s="48"/>
      <c r="G18" s="7"/>
      <c r="H18" s="47"/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48"/>
      <c r="G19" s="7"/>
      <c r="H19" s="47"/>
      <c r="I19" s="10"/>
      <c r="J19" s="7"/>
      <c r="K19" s="9"/>
      <c r="L19" s="8"/>
      <c r="M19" s="7"/>
      <c r="N19" s="6"/>
    </row>
    <row r="20" spans="1:14">
      <c r="A20" s="8"/>
      <c r="B20" s="6"/>
      <c r="C20" s="26"/>
      <c r="D20" s="7"/>
      <c r="E20" s="19"/>
      <c r="F20" s="48"/>
      <c r="G20" s="7"/>
      <c r="H20" s="47"/>
      <c r="I20" s="10"/>
      <c r="J20" s="7"/>
      <c r="K20" s="9"/>
      <c r="L20" s="8"/>
      <c r="M20" s="7"/>
      <c r="N20" s="6"/>
    </row>
    <row r="21" spans="1:14" ht="15.75" thickBot="1">
      <c r="A21" s="3"/>
      <c r="B21" s="1"/>
      <c r="C21" s="5"/>
      <c r="D21" s="2"/>
      <c r="E21" s="4"/>
      <c r="F21" s="93"/>
      <c r="G21" s="2"/>
      <c r="H21" s="47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/>
      <c r="D22" s="245"/>
      <c r="E22" s="246"/>
      <c r="F22" s="244"/>
      <c r="G22" s="245"/>
      <c r="H22" s="246"/>
      <c r="I22" s="244"/>
      <c r="J22" s="245"/>
      <c r="K22" s="246"/>
      <c r="L22" s="244"/>
      <c r="M22" s="245"/>
      <c r="N22" s="246"/>
    </row>
    <row r="23" spans="1:14">
      <c r="A23" s="240" t="s">
        <v>4</v>
      </c>
      <c r="B23" s="241"/>
      <c r="C23" s="247"/>
      <c r="D23" s="248"/>
      <c r="E23" s="249"/>
      <c r="F23" s="217"/>
      <c r="G23" s="219"/>
      <c r="H23" s="212"/>
      <c r="I23" s="217"/>
      <c r="J23" s="219"/>
      <c r="K23" s="212"/>
      <c r="L23" s="217"/>
      <c r="M23" s="219"/>
      <c r="N23" s="212"/>
    </row>
    <row r="24" spans="1:14">
      <c r="A24" s="240" t="s">
        <v>3</v>
      </c>
      <c r="B24" s="241"/>
      <c r="C24" s="250"/>
      <c r="D24" s="251"/>
      <c r="E24" s="252"/>
      <c r="F24" s="217"/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A27:B27"/>
    <mergeCell ref="C27:E27"/>
    <mergeCell ref="F27:H27"/>
    <mergeCell ref="I27:K27"/>
    <mergeCell ref="L27:N27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L26:N26"/>
    <mergeCell ref="L24:N24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A22:B22"/>
    <mergeCell ref="C22:E22"/>
    <mergeCell ref="F22:H22"/>
    <mergeCell ref="I22:K22"/>
    <mergeCell ref="L22:N22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54" right="0.44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E12" sqref="E12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20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82</v>
      </c>
      <c r="C10" s="27">
        <v>0.03</v>
      </c>
      <c r="D10" s="18">
        <v>29.33</v>
      </c>
      <c r="E10" s="106">
        <f>C10*D10</f>
        <v>0.8798999999999999</v>
      </c>
      <c r="F10" s="30">
        <v>0.04</v>
      </c>
      <c r="G10" s="14">
        <v>29.33</v>
      </c>
      <c r="H10" s="107">
        <f>F10*G10</f>
        <v>1.1732</v>
      </c>
      <c r="I10" s="17"/>
      <c r="J10" s="16"/>
      <c r="K10" s="11"/>
      <c r="L10" s="15"/>
      <c r="M10" s="14"/>
      <c r="N10" s="13"/>
    </row>
    <row r="11" spans="1:14">
      <c r="A11" s="8"/>
      <c r="B11" s="6" t="s">
        <v>75</v>
      </c>
      <c r="C11" s="26">
        <v>0.03</v>
      </c>
      <c r="D11" s="12">
        <v>43.25</v>
      </c>
      <c r="E11" s="108">
        <f>C11*D11</f>
        <v>1.2974999999999999</v>
      </c>
      <c r="F11" s="8">
        <v>0.05</v>
      </c>
      <c r="G11" s="7">
        <v>43.25</v>
      </c>
      <c r="H11" s="104">
        <f>F11*G11</f>
        <v>2.1625000000000001</v>
      </c>
      <c r="I11" s="10"/>
      <c r="J11" s="7"/>
      <c r="K11" s="9"/>
      <c r="L11" s="8"/>
      <c r="M11" s="7"/>
      <c r="N11" s="6"/>
    </row>
    <row r="12" spans="1:14">
      <c r="A12" s="8"/>
      <c r="B12" s="6" t="s">
        <v>527</v>
      </c>
      <c r="C12" s="26">
        <v>0.03</v>
      </c>
      <c r="D12" s="12">
        <v>61.88</v>
      </c>
      <c r="E12" s="109">
        <f>C12*D12</f>
        <v>1.8564000000000001</v>
      </c>
      <c r="F12" s="8">
        <v>0.05</v>
      </c>
      <c r="G12" s="7">
        <v>61.88</v>
      </c>
      <c r="H12" s="105">
        <f>F12*G12</f>
        <v>3.0940000000000003</v>
      </c>
      <c r="I12" s="10"/>
      <c r="J12" s="7"/>
      <c r="K12" s="9"/>
      <c r="L12" s="8"/>
      <c r="M12" s="7"/>
      <c r="N12" s="6"/>
    </row>
    <row r="13" spans="1:14">
      <c r="A13" s="8"/>
      <c r="B13" s="7"/>
      <c r="C13" s="26"/>
      <c r="D13" s="12"/>
      <c r="E13" s="19"/>
      <c r="F13" s="8"/>
      <c r="G13" s="7"/>
      <c r="H13" s="6"/>
      <c r="I13" s="10"/>
      <c r="J13" s="7"/>
      <c r="K13" s="31"/>
      <c r="L13" s="8"/>
      <c r="M13" s="7"/>
      <c r="N13" s="6"/>
    </row>
    <row r="14" spans="1:14">
      <c r="A14" s="8"/>
      <c r="B14" s="33"/>
      <c r="C14" s="26"/>
      <c r="D14" s="7"/>
      <c r="E14" s="19"/>
      <c r="F14" s="48"/>
      <c r="G14" s="7"/>
      <c r="H14" s="47"/>
      <c r="I14" s="10"/>
      <c r="J14" s="7"/>
      <c r="K14" s="9"/>
      <c r="L14" s="8"/>
      <c r="M14" s="7"/>
      <c r="N14" s="6"/>
    </row>
    <row r="15" spans="1:14">
      <c r="A15" s="8"/>
      <c r="B15" s="7"/>
      <c r="C15" s="26"/>
      <c r="D15" s="7"/>
      <c r="E15" s="19"/>
      <c r="F15" s="48"/>
      <c r="G15" s="7"/>
      <c r="H15" s="47"/>
      <c r="I15" s="10"/>
      <c r="J15" s="7"/>
      <c r="K15" s="9"/>
      <c r="L15" s="8"/>
      <c r="M15" s="7"/>
      <c r="N15" s="6"/>
    </row>
    <row r="16" spans="1:14">
      <c r="A16" s="8"/>
      <c r="B16" s="7"/>
      <c r="C16" s="26"/>
      <c r="D16" s="7"/>
      <c r="E16" s="19"/>
      <c r="F16" s="48"/>
      <c r="G16" s="7"/>
      <c r="H16" s="47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48"/>
      <c r="G17" s="7"/>
      <c r="H17" s="47"/>
      <c r="I17" s="10"/>
      <c r="J17" s="7"/>
      <c r="K17" s="9"/>
      <c r="L17" s="8"/>
      <c r="M17" s="7"/>
      <c r="N17" s="6"/>
    </row>
    <row r="18" spans="1:14">
      <c r="A18" s="8"/>
      <c r="B18" s="6"/>
      <c r="C18" s="26"/>
      <c r="D18" s="7"/>
      <c r="E18" s="19"/>
      <c r="F18" s="48"/>
      <c r="G18" s="7"/>
      <c r="H18" s="47"/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48"/>
      <c r="G19" s="7"/>
      <c r="H19" s="47"/>
      <c r="I19" s="10"/>
      <c r="J19" s="7"/>
      <c r="K19" s="9"/>
      <c r="L19" s="8"/>
      <c r="M19" s="7"/>
      <c r="N19" s="6"/>
    </row>
    <row r="20" spans="1:14">
      <c r="A20" s="8"/>
      <c r="B20" s="6"/>
      <c r="C20" s="26"/>
      <c r="D20" s="7"/>
      <c r="E20" s="19"/>
      <c r="F20" s="48"/>
      <c r="G20" s="7"/>
      <c r="H20" s="47"/>
      <c r="I20" s="10"/>
      <c r="J20" s="7"/>
      <c r="K20" s="9"/>
      <c r="L20" s="8"/>
      <c r="M20" s="7"/>
      <c r="N20" s="6"/>
    </row>
    <row r="21" spans="1:14" ht="15.75" thickBot="1">
      <c r="A21" s="3"/>
      <c r="B21" s="1"/>
      <c r="C21" s="5"/>
      <c r="D21" s="2"/>
      <c r="E21" s="4"/>
      <c r="F21" s="93"/>
      <c r="G21" s="2"/>
      <c r="H21" s="47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 t="s">
        <v>532</v>
      </c>
      <c r="D22" s="245"/>
      <c r="E22" s="246"/>
      <c r="F22" s="244" t="s">
        <v>533</v>
      </c>
      <c r="G22" s="245"/>
      <c r="H22" s="246"/>
      <c r="I22" s="244" t="s">
        <v>533</v>
      </c>
      <c r="J22" s="245"/>
      <c r="K22" s="246"/>
      <c r="L22" s="244" t="s">
        <v>534</v>
      </c>
      <c r="M22" s="245"/>
      <c r="N22" s="246"/>
    </row>
    <row r="23" spans="1:14">
      <c r="A23" s="240" t="s">
        <v>4</v>
      </c>
      <c r="B23" s="241"/>
      <c r="C23" s="247">
        <f>E10</f>
        <v>0.8798999999999999</v>
      </c>
      <c r="D23" s="248"/>
      <c r="E23" s="249"/>
      <c r="F23" s="247">
        <f>E11</f>
        <v>1.2974999999999999</v>
      </c>
      <c r="G23" s="219"/>
      <c r="H23" s="212"/>
      <c r="I23" s="247">
        <f>H11</f>
        <v>2.1625000000000001</v>
      </c>
      <c r="J23" s="219"/>
      <c r="K23" s="212"/>
      <c r="L23" s="247">
        <f>E12</f>
        <v>1.8564000000000001</v>
      </c>
      <c r="M23" s="219"/>
      <c r="N23" s="212"/>
    </row>
    <row r="24" spans="1:14">
      <c r="A24" s="240" t="s">
        <v>3</v>
      </c>
      <c r="B24" s="241"/>
      <c r="C24" s="271">
        <v>0.03</v>
      </c>
      <c r="D24" s="272"/>
      <c r="E24" s="273"/>
      <c r="F24" s="271">
        <v>0.03</v>
      </c>
      <c r="G24" s="272"/>
      <c r="H24" s="273"/>
      <c r="I24" s="271">
        <v>0.05</v>
      </c>
      <c r="J24" s="272"/>
      <c r="K24" s="273"/>
      <c r="L24" s="271">
        <v>0.03</v>
      </c>
      <c r="M24" s="272"/>
      <c r="N24" s="273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2:B22"/>
    <mergeCell ref="C22:E22"/>
    <mergeCell ref="F22:H22"/>
    <mergeCell ref="I22:K22"/>
    <mergeCell ref="L22:N22"/>
    <mergeCell ref="L24:N24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A26:B26"/>
    <mergeCell ref="C26:E26"/>
    <mergeCell ref="F26:H26"/>
    <mergeCell ref="I26:K26"/>
    <mergeCell ref="L26:N26"/>
    <mergeCell ref="A25:B25"/>
    <mergeCell ref="C25:E25"/>
    <mergeCell ref="F25:H25"/>
    <mergeCell ref="I25:K25"/>
    <mergeCell ref="L25:N25"/>
    <mergeCell ref="A27:B27"/>
    <mergeCell ref="C27:E27"/>
    <mergeCell ref="F27:H27"/>
    <mergeCell ref="I27:K27"/>
    <mergeCell ref="L27:N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F26" sqref="F26:H26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72</v>
      </c>
      <c r="H4" s="214" t="s">
        <v>461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</v>
      </c>
      <c r="C10" s="17">
        <v>0.125</v>
      </c>
      <c r="D10" s="18">
        <v>12</v>
      </c>
      <c r="E10" s="19">
        <f>D10*C10</f>
        <v>1.5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44</v>
      </c>
      <c r="C11" s="10">
        <v>5.0000000000000001E-3</v>
      </c>
      <c r="D11" s="12">
        <v>52.5</v>
      </c>
      <c r="E11" s="19">
        <f t="shared" ref="E11:E19" si="0">D11*C11</f>
        <v>0.26250000000000001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22</v>
      </c>
      <c r="C12" s="10">
        <v>1.3299999999999999E-2</v>
      </c>
      <c r="D12" s="12">
        <v>23</v>
      </c>
      <c r="E12" s="19">
        <f t="shared" si="0"/>
        <v>0.30590000000000001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23</v>
      </c>
      <c r="C13" s="26">
        <v>6.0000000000000001E-3</v>
      </c>
      <c r="D13" s="12">
        <v>24</v>
      </c>
      <c r="E13" s="19">
        <f t="shared" si="0"/>
        <v>0.14400000000000002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45</v>
      </c>
      <c r="C14" s="10">
        <v>1.6750000000000001E-2</v>
      </c>
      <c r="D14" s="7">
        <v>39</v>
      </c>
      <c r="E14" s="19">
        <f t="shared" si="0"/>
        <v>0.65325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25</v>
      </c>
      <c r="C15" s="10">
        <v>5.0000000000000001E-3</v>
      </c>
      <c r="D15" s="7">
        <v>293</v>
      </c>
      <c r="E15" s="19">
        <f t="shared" si="0"/>
        <v>1.4650000000000001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10">
        <v>1.5E-3</v>
      </c>
      <c r="D16" s="7">
        <v>12</v>
      </c>
      <c r="E16" s="19">
        <f t="shared" si="0"/>
        <v>1.8000000000000002E-2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27</v>
      </c>
      <c r="C17" s="10">
        <v>0.1875</v>
      </c>
      <c r="D17" s="7"/>
      <c r="E17" s="19">
        <f t="shared" si="0"/>
        <v>0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29</v>
      </c>
      <c r="C18" s="26">
        <v>0.01</v>
      </c>
      <c r="D18" s="7">
        <v>116.67</v>
      </c>
      <c r="E18" s="19">
        <f t="shared" si="0"/>
        <v>1.1667000000000001</v>
      </c>
      <c r="F18" s="8">
        <v>5.0000000000000001E-3</v>
      </c>
      <c r="G18" s="7">
        <v>116.67</v>
      </c>
      <c r="H18" s="47">
        <f>F18*G18</f>
        <v>0.58335000000000004</v>
      </c>
      <c r="I18" s="10"/>
      <c r="J18" s="7"/>
      <c r="K18" s="9"/>
      <c r="L18" s="8"/>
      <c r="M18" s="7"/>
      <c r="N18" s="6"/>
    </row>
    <row r="19" spans="1:14">
      <c r="A19" s="8"/>
      <c r="B19" s="6" t="s">
        <v>33</v>
      </c>
      <c r="C19" s="10">
        <v>4.9000000000000002E-2</v>
      </c>
      <c r="D19" s="7">
        <v>230</v>
      </c>
      <c r="E19" s="19">
        <f t="shared" si="0"/>
        <v>11.27</v>
      </c>
      <c r="F19" s="8">
        <f>C19/2</f>
        <v>2.4500000000000001E-2</v>
      </c>
      <c r="G19" s="7">
        <v>230</v>
      </c>
      <c r="H19" s="47">
        <f>F19*G19</f>
        <v>5.6349999999999998</v>
      </c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E10+E11+E12+E13+E14+E15+E16+E17+E18+E19</f>
        <v>16.785350000000001</v>
      </c>
      <c r="D25" s="248"/>
      <c r="E25" s="249"/>
      <c r="F25" s="247">
        <f>E10+E11+E12+E13+E14+E15+E16+H18+H19</f>
        <v>10.567</v>
      </c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46</v>
      </c>
      <c r="D26" s="258"/>
      <c r="E26" s="259"/>
      <c r="F26" s="250" t="s">
        <v>406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23" right="0.3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F26" sqref="F26:H26"/>
    </sheetView>
  </sheetViews>
  <sheetFormatPr defaultRowHeight="15"/>
  <cols>
    <col min="1" max="1" width="8.140625" customWidth="1"/>
    <col min="2" max="2" width="26.8554687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254</v>
      </c>
      <c r="H4" s="214" t="s">
        <v>486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</v>
      </c>
      <c r="C10" s="15">
        <v>0.15</v>
      </c>
      <c r="D10" s="18">
        <v>12</v>
      </c>
      <c r="E10" s="19">
        <f>C10*D10</f>
        <v>1.7999999999999998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243</v>
      </c>
      <c r="C11" s="8">
        <v>1.2500000000000001E-2</v>
      </c>
      <c r="D11" s="12">
        <v>23</v>
      </c>
      <c r="E11" s="19">
        <f t="shared" ref="E11:E19" si="0">C11*D11</f>
        <v>0.28750000000000003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255</v>
      </c>
      <c r="C12" s="8">
        <v>1.2E-2</v>
      </c>
      <c r="D12" s="12">
        <v>24</v>
      </c>
      <c r="E12" s="19">
        <f t="shared" si="0"/>
        <v>0.28800000000000003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53</v>
      </c>
      <c r="C13" s="8">
        <v>2.5000000000000001E-3</v>
      </c>
      <c r="D13" s="12">
        <v>293</v>
      </c>
      <c r="E13" s="19">
        <f t="shared" si="0"/>
        <v>0.73250000000000004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256</v>
      </c>
      <c r="C14" s="8">
        <v>1.5E-3</v>
      </c>
      <c r="D14" s="7">
        <v>12</v>
      </c>
      <c r="E14" s="19">
        <f t="shared" si="0"/>
        <v>1.8000000000000002E-2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257</v>
      </c>
      <c r="C15" s="8">
        <v>7.0000000000000007E-2</v>
      </c>
      <c r="D15" s="7">
        <v>181</v>
      </c>
      <c r="E15" s="19">
        <f t="shared" si="0"/>
        <v>12.670000000000002</v>
      </c>
      <c r="F15" s="48">
        <f>C15/2</f>
        <v>3.5000000000000003E-2</v>
      </c>
      <c r="G15" s="7">
        <v>181</v>
      </c>
      <c r="H15" s="6">
        <f>F15*G15</f>
        <v>6.3350000000000009</v>
      </c>
      <c r="I15" s="10"/>
      <c r="J15" s="7"/>
      <c r="K15" s="9"/>
      <c r="L15" s="8"/>
      <c r="M15" s="7"/>
      <c r="N15" s="6"/>
    </row>
    <row r="16" spans="1:14">
      <c r="A16" s="8"/>
      <c r="B16" s="6" t="s">
        <v>258</v>
      </c>
      <c r="C16" s="8">
        <v>8.5999999999999993E-2</v>
      </c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259</v>
      </c>
      <c r="C17" s="8"/>
      <c r="D17" s="7"/>
      <c r="E17" s="19">
        <f t="shared" si="0"/>
        <v>0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260</v>
      </c>
      <c r="C18" s="8">
        <v>4.9000000000000002E-2</v>
      </c>
      <c r="D18" s="7"/>
      <c r="E18" s="19">
        <f t="shared" si="0"/>
        <v>0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62</v>
      </c>
      <c r="C19" s="8">
        <v>0.01</v>
      </c>
      <c r="D19" s="7">
        <v>116.67</v>
      </c>
      <c r="E19" s="19">
        <f t="shared" si="0"/>
        <v>1.1667000000000001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E10+E11+E12+E13+E14+E15+E16+E17+E18+E19</f>
        <v>16.962700000000002</v>
      </c>
      <c r="D25" s="248"/>
      <c r="E25" s="249"/>
      <c r="F25" s="247">
        <f>E10+E11+E12+E13+E14+H15+E19</f>
        <v>10.627700000000001</v>
      </c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261</v>
      </c>
      <c r="D26" s="258"/>
      <c r="E26" s="259"/>
      <c r="F26" s="217" t="s">
        <v>479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55000000000000004" right="0.2" top="0.74803149606299213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E17" sqref="E17"/>
    </sheetView>
  </sheetViews>
  <sheetFormatPr defaultRowHeight="15"/>
  <cols>
    <col min="1" max="1" width="8.140625" customWidth="1"/>
    <col min="2" max="2" width="28.4257812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418</v>
      </c>
      <c r="H4" s="214" t="s">
        <v>487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</v>
      </c>
      <c r="C10" s="15">
        <v>0.15</v>
      </c>
      <c r="D10" s="18">
        <v>12</v>
      </c>
      <c r="E10" s="19">
        <f>C10*D10</f>
        <v>1.7999999999999998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243</v>
      </c>
      <c r="C11" s="8">
        <v>1.2500000000000001E-2</v>
      </c>
      <c r="D11" s="12">
        <v>23</v>
      </c>
      <c r="E11" s="19">
        <f t="shared" ref="E11:E14" si="0">C11*D11</f>
        <v>0.28750000000000003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255</v>
      </c>
      <c r="C12" s="8">
        <v>1.2E-2</v>
      </c>
      <c r="D12" s="12">
        <v>24</v>
      </c>
      <c r="E12" s="19">
        <f t="shared" si="0"/>
        <v>0.28800000000000003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53</v>
      </c>
      <c r="C13" s="8">
        <v>2.5000000000000001E-3</v>
      </c>
      <c r="D13" s="12">
        <v>293</v>
      </c>
      <c r="E13" s="19">
        <f t="shared" si="0"/>
        <v>0.73250000000000004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256</v>
      </c>
      <c r="C14" s="8">
        <v>1.5E-3</v>
      </c>
      <c r="D14" s="7">
        <v>12</v>
      </c>
      <c r="E14" s="19">
        <f t="shared" si="0"/>
        <v>1.8000000000000002E-2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8"/>
      <c r="D15" s="7"/>
      <c r="E15" s="19"/>
      <c r="F15" s="48">
        <f>C15/0.035*0.015</f>
        <v>0</v>
      </c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421</v>
      </c>
      <c r="C16" s="8"/>
      <c r="D16" s="7"/>
      <c r="E16" s="19">
        <v>6.95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8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8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8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E10+E11+E12+E13+E14+E15+E16+E17+E18+E19</f>
        <v>10.076000000000001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63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  <mergeCell ref="A29:B29"/>
    <mergeCell ref="C29:E29"/>
    <mergeCell ref="F29:H29"/>
    <mergeCell ref="I29:K29"/>
    <mergeCell ref="L29:N29"/>
  </mergeCells>
  <pageMargins left="0.4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N27"/>
  <sheetViews>
    <sheetView topLeftCell="A4" workbookViewId="0">
      <selection activeCell="I24" sqref="I24:K24"/>
    </sheetView>
  </sheetViews>
  <sheetFormatPr defaultRowHeight="15"/>
  <cols>
    <col min="1" max="1" width="8.140625" customWidth="1"/>
    <col min="2" max="2" width="31" customWidth="1"/>
    <col min="3" max="3" width="8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66</v>
      </c>
      <c r="H4" s="214" t="s">
        <v>463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 ht="18.95" customHeight="1">
      <c r="A10" s="15"/>
      <c r="B10" s="13" t="s">
        <v>65</v>
      </c>
      <c r="C10" s="17">
        <v>5.0999999999999997E-2</v>
      </c>
      <c r="D10" s="18">
        <v>135</v>
      </c>
      <c r="E10" s="19">
        <f>C10*D10</f>
        <v>6.8849999999999998</v>
      </c>
      <c r="F10" s="15"/>
      <c r="G10" s="14"/>
      <c r="H10" s="13"/>
      <c r="I10" s="15">
        <f>C10/2</f>
        <v>2.5499999999999998E-2</v>
      </c>
      <c r="J10" s="14">
        <v>135</v>
      </c>
      <c r="K10" s="47">
        <f t="shared" ref="K10:K13" si="0">I10*J10</f>
        <v>3.4424999999999999</v>
      </c>
      <c r="L10" s="15"/>
      <c r="M10" s="14"/>
      <c r="N10" s="47"/>
    </row>
    <row r="11" spans="1:14" ht="18.95" customHeight="1">
      <c r="A11" s="8"/>
      <c r="B11" s="6" t="s">
        <v>6</v>
      </c>
      <c r="C11" s="10">
        <v>5.0000000000000001E-3</v>
      </c>
      <c r="D11" s="12">
        <v>107</v>
      </c>
      <c r="E11" s="19">
        <f t="shared" ref="E11:E12" si="1">C11*D11</f>
        <v>0.53500000000000003</v>
      </c>
      <c r="F11" s="8"/>
      <c r="G11" s="7"/>
      <c r="H11" s="6"/>
      <c r="I11" s="8"/>
      <c r="J11" s="7"/>
      <c r="K11" s="47">
        <f t="shared" si="0"/>
        <v>0</v>
      </c>
      <c r="L11" s="8"/>
      <c r="M11" s="7"/>
      <c r="N11" s="47"/>
    </row>
    <row r="12" spans="1:14" ht="18.95" customHeight="1">
      <c r="A12" s="8"/>
      <c r="B12" s="6" t="s">
        <v>28</v>
      </c>
      <c r="C12" s="10">
        <v>1E-3</v>
      </c>
      <c r="D12" s="7">
        <v>12</v>
      </c>
      <c r="E12" s="19">
        <f t="shared" si="1"/>
        <v>1.2E-2</v>
      </c>
      <c r="F12" s="8"/>
      <c r="G12" s="7"/>
      <c r="H12" s="6"/>
      <c r="I12" s="8"/>
      <c r="J12" s="7"/>
      <c r="K12" s="47">
        <f t="shared" si="0"/>
        <v>0</v>
      </c>
      <c r="L12" s="8"/>
      <c r="M12" s="7"/>
      <c r="N12" s="47"/>
    </row>
    <row r="13" spans="1:14" ht="18.95" customHeight="1">
      <c r="A13" s="8"/>
      <c r="B13" s="6"/>
      <c r="C13" s="10"/>
      <c r="D13" s="7"/>
      <c r="E13" s="9"/>
      <c r="F13" s="8"/>
      <c r="G13" s="7"/>
      <c r="H13" s="6"/>
      <c r="I13" s="8"/>
      <c r="J13" s="7"/>
      <c r="K13" s="47">
        <f t="shared" si="0"/>
        <v>0</v>
      </c>
      <c r="L13" s="8"/>
      <c r="M13" s="7"/>
      <c r="N13" s="47"/>
    </row>
    <row r="14" spans="1:14" ht="18.95" customHeight="1">
      <c r="A14" s="8"/>
      <c r="B14" s="6" t="s">
        <v>389</v>
      </c>
      <c r="C14" s="10"/>
      <c r="D14" s="7"/>
      <c r="E14" s="9"/>
      <c r="F14" s="8">
        <v>5.0999999999999997E-2</v>
      </c>
      <c r="G14" s="7">
        <v>195</v>
      </c>
      <c r="H14" s="6">
        <f>F14*G14</f>
        <v>9.9449999999999985</v>
      </c>
      <c r="I14" s="8">
        <f>F14/2</f>
        <v>2.5499999999999998E-2</v>
      </c>
      <c r="J14" s="7">
        <v>195</v>
      </c>
      <c r="K14" s="47">
        <f>I14*J14</f>
        <v>4.9724999999999993</v>
      </c>
      <c r="L14" s="8"/>
      <c r="M14" s="7"/>
      <c r="N14" s="47"/>
    </row>
    <row r="15" spans="1:14" ht="18.95" customHeight="1">
      <c r="A15" s="8"/>
      <c r="B15" s="6" t="s">
        <v>6</v>
      </c>
      <c r="C15" s="10"/>
      <c r="D15" s="7"/>
      <c r="E15" s="9"/>
      <c r="F15" s="8">
        <v>5.0000000000000001E-3</v>
      </c>
      <c r="G15" s="7"/>
      <c r="H15" s="6">
        <f t="shared" ref="H15:H16" si="2">F15*G15</f>
        <v>0</v>
      </c>
      <c r="I15" s="8">
        <f>F15/2</f>
        <v>2.5000000000000001E-3</v>
      </c>
      <c r="J15" s="7"/>
      <c r="K15" s="47">
        <f t="shared" ref="K15:K16" si="3">I15*J15</f>
        <v>0</v>
      </c>
      <c r="L15" s="8"/>
      <c r="M15" s="7"/>
      <c r="N15" s="47"/>
    </row>
    <row r="16" spans="1:14" ht="18.95" customHeight="1">
      <c r="A16" s="8"/>
      <c r="B16" s="6" t="s">
        <v>28</v>
      </c>
      <c r="C16" s="10"/>
      <c r="D16" s="7"/>
      <c r="E16" s="9"/>
      <c r="F16" s="8">
        <v>1E-3</v>
      </c>
      <c r="G16" s="7">
        <v>12</v>
      </c>
      <c r="H16" s="6">
        <f t="shared" si="2"/>
        <v>1.2E-2</v>
      </c>
      <c r="I16" s="8">
        <v>1E-3</v>
      </c>
      <c r="J16" s="7">
        <v>12</v>
      </c>
      <c r="K16" s="47">
        <f t="shared" si="3"/>
        <v>1.2E-2</v>
      </c>
      <c r="L16" s="8"/>
      <c r="M16" s="7"/>
      <c r="N16" s="47"/>
    </row>
    <row r="17" spans="1:14" ht="18.95" customHeight="1">
      <c r="A17" s="8"/>
      <c r="B17" s="6"/>
      <c r="C17" s="10"/>
      <c r="D17" s="7"/>
      <c r="E17" s="9"/>
      <c r="F17" s="8"/>
      <c r="G17" s="7"/>
      <c r="H17" s="6"/>
      <c r="I17" s="8"/>
      <c r="J17" s="7"/>
      <c r="K17" s="6"/>
      <c r="L17" s="8"/>
      <c r="M17" s="7"/>
      <c r="N17" s="6"/>
    </row>
    <row r="18" spans="1:14" ht="18.95" customHeight="1">
      <c r="A18" s="8"/>
      <c r="B18" s="6"/>
      <c r="C18" s="10"/>
      <c r="D18" s="7"/>
      <c r="E18" s="9"/>
      <c r="F18" s="8"/>
      <c r="G18" s="7"/>
      <c r="H18" s="6"/>
      <c r="I18" s="8"/>
      <c r="J18" s="7"/>
      <c r="K18" s="6"/>
      <c r="L18" s="8"/>
      <c r="M18" s="7"/>
      <c r="N18" s="6"/>
    </row>
    <row r="19" spans="1:14" ht="18.95" customHeight="1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 ht="18.95" customHeight="1">
      <c r="A20" s="8"/>
      <c r="B20" s="6"/>
      <c r="C20" s="10"/>
      <c r="D20" s="7"/>
      <c r="E20" s="9"/>
      <c r="F20" s="8"/>
      <c r="G20" s="7"/>
      <c r="H20" s="6"/>
      <c r="I20" s="10"/>
      <c r="J20" s="7"/>
      <c r="K20" s="9"/>
      <c r="L20" s="8"/>
      <c r="M20" s="7"/>
      <c r="N20" s="6"/>
    </row>
    <row r="21" spans="1:14" ht="18.95" customHeight="1" thickBot="1">
      <c r="A21" s="3"/>
      <c r="B21" s="1"/>
      <c r="C21" s="5"/>
      <c r="D21" s="2"/>
      <c r="E21" s="4"/>
      <c r="F21" s="3"/>
      <c r="G21" s="2"/>
      <c r="H21" s="1"/>
      <c r="I21" s="5"/>
      <c r="J21" s="2"/>
      <c r="K21" s="4"/>
      <c r="L21" s="3"/>
      <c r="M21" s="2"/>
      <c r="N21" s="1"/>
    </row>
    <row r="22" spans="1:14" ht="24" customHeight="1">
      <c r="A22" s="238" t="s">
        <v>5</v>
      </c>
      <c r="B22" s="239"/>
      <c r="C22" s="244"/>
      <c r="D22" s="245"/>
      <c r="E22" s="246"/>
      <c r="F22" s="244"/>
      <c r="G22" s="245"/>
      <c r="H22" s="246"/>
      <c r="I22" s="244"/>
      <c r="J22" s="245"/>
      <c r="K22" s="246"/>
      <c r="L22" s="244"/>
      <c r="M22" s="245"/>
      <c r="N22" s="246"/>
    </row>
    <row r="23" spans="1:14" ht="17.100000000000001" customHeight="1">
      <c r="A23" s="240" t="s">
        <v>4</v>
      </c>
      <c r="B23" s="241"/>
      <c r="C23" s="247">
        <f>E10+E11+E12</f>
        <v>7.4319999999999995</v>
      </c>
      <c r="D23" s="248"/>
      <c r="E23" s="249"/>
      <c r="F23" s="247">
        <f>H14+H15+H16</f>
        <v>9.956999999999999</v>
      </c>
      <c r="G23" s="248"/>
      <c r="H23" s="249"/>
      <c r="I23" s="247">
        <f>K10+K14+K16</f>
        <v>8.4269999999999996</v>
      </c>
      <c r="J23" s="219"/>
      <c r="K23" s="212"/>
      <c r="L23" s="247"/>
      <c r="M23" s="219"/>
      <c r="N23" s="212"/>
    </row>
    <row r="24" spans="1:14" ht="17.100000000000001" customHeight="1">
      <c r="A24" s="240" t="s">
        <v>3</v>
      </c>
      <c r="B24" s="241"/>
      <c r="C24" s="250">
        <v>50</v>
      </c>
      <c r="D24" s="251"/>
      <c r="E24" s="252"/>
      <c r="F24" s="250">
        <v>50</v>
      </c>
      <c r="G24" s="251"/>
      <c r="H24" s="252"/>
      <c r="I24" s="217">
        <v>50</v>
      </c>
      <c r="J24" s="219"/>
      <c r="K24" s="212"/>
      <c r="L24" s="217"/>
      <c r="M24" s="219"/>
      <c r="N24" s="212"/>
    </row>
    <row r="25" spans="1:14" ht="16.5" customHeight="1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 ht="16.5" customHeight="1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6.5" customHeight="1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F26:H26"/>
    <mergeCell ref="F27:H27"/>
    <mergeCell ref="I26:K26"/>
    <mergeCell ref="I27:K27"/>
    <mergeCell ref="L23:N23"/>
    <mergeCell ref="L24:N24"/>
    <mergeCell ref="L25:N25"/>
    <mergeCell ref="L26:N26"/>
    <mergeCell ref="L27:N27"/>
    <mergeCell ref="L22:N22"/>
    <mergeCell ref="F22:H22"/>
    <mergeCell ref="F23:H23"/>
    <mergeCell ref="F24:H24"/>
    <mergeCell ref="A25:B25"/>
    <mergeCell ref="C22:E22"/>
    <mergeCell ref="C23:E23"/>
    <mergeCell ref="C24:E24"/>
    <mergeCell ref="C25:E25"/>
    <mergeCell ref="I22:K22"/>
    <mergeCell ref="I23:K23"/>
    <mergeCell ref="I24:K24"/>
    <mergeCell ref="I25:K25"/>
    <mergeCell ref="F25:H25"/>
    <mergeCell ref="C26:E26"/>
    <mergeCell ref="C27:E27"/>
    <mergeCell ref="A22:B22"/>
    <mergeCell ref="A23:B23"/>
    <mergeCell ref="A24:B24"/>
    <mergeCell ref="A26:B26"/>
    <mergeCell ref="A27:B27"/>
    <mergeCell ref="L1:N1"/>
    <mergeCell ref="A2:D2"/>
    <mergeCell ref="E8:E9"/>
    <mergeCell ref="C5:E7"/>
    <mergeCell ref="F5:H7"/>
    <mergeCell ref="I5:K7"/>
    <mergeCell ref="F8:F9"/>
    <mergeCell ref="G8:G9"/>
    <mergeCell ref="H8:H9"/>
    <mergeCell ref="I8:I9"/>
    <mergeCell ref="J8:J9"/>
    <mergeCell ref="K8:K9"/>
    <mergeCell ref="F3:N3"/>
    <mergeCell ref="L5:N7"/>
    <mergeCell ref="A5:B7"/>
    <mergeCell ref="A8:A9"/>
    <mergeCell ref="N8:N9"/>
    <mergeCell ref="H4:N4"/>
    <mergeCell ref="B8:B9"/>
    <mergeCell ref="C8:C9"/>
    <mergeCell ref="D8:D9"/>
    <mergeCell ref="L8:L9"/>
    <mergeCell ref="M8:M9"/>
  </mergeCells>
  <pageMargins left="0.25" right="0.17" top="0.39" bottom="0.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topLeftCell="A4" workbookViewId="0">
      <selection activeCell="K21" sqref="K21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181</v>
      </c>
      <c r="H4" s="214" t="s">
        <v>469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182</v>
      </c>
      <c r="C10" s="17"/>
      <c r="D10" s="18"/>
      <c r="E10" s="19">
        <f t="shared" ref="E10:E18" si="0"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183</v>
      </c>
      <c r="C11" s="8">
        <v>0.08</v>
      </c>
      <c r="D11" s="12">
        <v>42.22</v>
      </c>
      <c r="E11" s="19">
        <f t="shared" si="0"/>
        <v>3.3776000000000002</v>
      </c>
      <c r="F11" s="8">
        <v>0.08</v>
      </c>
      <c r="G11" s="12">
        <v>42.22</v>
      </c>
      <c r="H11" s="6">
        <f>F11*G11</f>
        <v>3.3776000000000002</v>
      </c>
      <c r="I11" s="10"/>
      <c r="J11" s="7"/>
      <c r="K11" s="9"/>
      <c r="L11" s="8"/>
      <c r="M11" s="7"/>
      <c r="N11" s="6"/>
    </row>
    <row r="12" spans="1:14">
      <c r="A12" s="8"/>
      <c r="B12" s="6" t="s">
        <v>22</v>
      </c>
      <c r="C12" s="8">
        <v>0.05</v>
      </c>
      <c r="D12" s="12">
        <v>23</v>
      </c>
      <c r="E12" s="19">
        <f t="shared" si="0"/>
        <v>1.1500000000000001</v>
      </c>
      <c r="F12" s="8">
        <v>0.05</v>
      </c>
      <c r="G12" s="12">
        <v>23</v>
      </c>
      <c r="H12" s="6">
        <f t="shared" ref="H12:H18" si="1">F12*G12</f>
        <v>1.1500000000000001</v>
      </c>
      <c r="I12" s="10"/>
      <c r="J12" s="7"/>
      <c r="K12" s="9"/>
      <c r="L12" s="8"/>
      <c r="M12" s="7"/>
      <c r="N12" s="6"/>
    </row>
    <row r="13" spans="1:14">
      <c r="A13" s="8"/>
      <c r="B13" s="6" t="s">
        <v>23</v>
      </c>
      <c r="C13" s="8">
        <v>4.8000000000000001E-2</v>
      </c>
      <c r="D13" s="12">
        <v>24</v>
      </c>
      <c r="E13" s="19">
        <f t="shared" si="0"/>
        <v>1.1520000000000001</v>
      </c>
      <c r="F13" s="8">
        <v>4.8000000000000001E-2</v>
      </c>
      <c r="G13" s="12">
        <v>24</v>
      </c>
      <c r="H13" s="6">
        <f t="shared" si="1"/>
        <v>1.1520000000000001</v>
      </c>
      <c r="I13" s="10"/>
      <c r="J13" s="7"/>
      <c r="K13" s="9"/>
      <c r="L13" s="8"/>
      <c r="M13" s="7"/>
      <c r="N13" s="6"/>
    </row>
    <row r="14" spans="1:14">
      <c r="A14" s="8"/>
      <c r="B14" s="6" t="s">
        <v>25</v>
      </c>
      <c r="C14" s="8">
        <v>0.02</v>
      </c>
      <c r="D14" s="7">
        <v>293</v>
      </c>
      <c r="E14" s="19">
        <f t="shared" si="0"/>
        <v>5.86</v>
      </c>
      <c r="F14" s="8">
        <v>0.02</v>
      </c>
      <c r="G14" s="7">
        <v>293</v>
      </c>
      <c r="H14" s="6">
        <f t="shared" si="1"/>
        <v>5.86</v>
      </c>
      <c r="I14" s="10"/>
      <c r="J14" s="7"/>
      <c r="K14" s="9"/>
      <c r="L14" s="8"/>
      <c r="M14" s="7"/>
      <c r="N14" s="6"/>
    </row>
    <row r="15" spans="1:14">
      <c r="A15" s="8"/>
      <c r="B15" s="6" t="s">
        <v>24</v>
      </c>
      <c r="C15" s="8">
        <v>2E-3</v>
      </c>
      <c r="D15" s="7">
        <v>88</v>
      </c>
      <c r="E15" s="19">
        <f t="shared" si="0"/>
        <v>0.17599999999999999</v>
      </c>
      <c r="F15" s="8">
        <v>2E-3</v>
      </c>
      <c r="G15" s="7">
        <v>88</v>
      </c>
      <c r="H15" s="6">
        <f t="shared" si="1"/>
        <v>0.17599999999999999</v>
      </c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8">
        <v>6.0000000000000001E-3</v>
      </c>
      <c r="D16" s="7">
        <v>12</v>
      </c>
      <c r="E16" s="19">
        <f t="shared" si="0"/>
        <v>7.2000000000000008E-2</v>
      </c>
      <c r="F16" s="8">
        <v>6.0000000000000001E-3</v>
      </c>
      <c r="G16" s="7">
        <v>12</v>
      </c>
      <c r="H16" s="6">
        <f t="shared" si="1"/>
        <v>7.2000000000000008E-2</v>
      </c>
      <c r="I16" s="10"/>
      <c r="J16" s="7"/>
      <c r="K16" s="9"/>
      <c r="L16" s="8"/>
      <c r="M16" s="7"/>
      <c r="N16" s="6"/>
    </row>
    <row r="17" spans="1:14">
      <c r="A17" s="8"/>
      <c r="B17" s="6" t="s">
        <v>27</v>
      </c>
      <c r="C17" s="8">
        <v>0.95</v>
      </c>
      <c r="D17" s="7"/>
      <c r="E17" s="19">
        <f t="shared" si="0"/>
        <v>0</v>
      </c>
      <c r="F17" s="8">
        <v>0.95</v>
      </c>
      <c r="G17" s="7"/>
      <c r="H17" s="6">
        <f t="shared" si="1"/>
        <v>0</v>
      </c>
      <c r="I17" s="10"/>
      <c r="J17" s="7"/>
      <c r="K17" s="9"/>
      <c r="L17" s="8"/>
      <c r="M17" s="7"/>
      <c r="N17" s="6"/>
    </row>
    <row r="18" spans="1:14">
      <c r="A18" s="8"/>
      <c r="B18" s="6" t="s">
        <v>184</v>
      </c>
      <c r="C18" s="10">
        <v>5.1999999999999998E-2</v>
      </c>
      <c r="D18" s="7">
        <v>135</v>
      </c>
      <c r="E18" s="19">
        <f t="shared" si="0"/>
        <v>7.02</v>
      </c>
      <c r="F18" s="8">
        <f>C18/2</f>
        <v>2.5999999999999999E-2</v>
      </c>
      <c r="G18" s="7">
        <v>135</v>
      </c>
      <c r="H18" s="47">
        <f t="shared" si="1"/>
        <v>3.51</v>
      </c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E10+E11+E12+E13+E14+E15+E17+E18</f>
        <v>18.735599999999998</v>
      </c>
      <c r="D25" s="248"/>
      <c r="E25" s="249"/>
      <c r="F25" s="274">
        <f>H10+H11+H12+H13+H14+H15+H17+H18</f>
        <v>15.2256</v>
      </c>
      <c r="G25" s="275"/>
      <c r="H25" s="276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77" t="s">
        <v>63</v>
      </c>
      <c r="D26" s="278"/>
      <c r="E26" s="279"/>
      <c r="F26" s="280" t="s">
        <v>409</v>
      </c>
      <c r="G26" s="281"/>
      <c r="H26" s="28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3" right="0.27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L26" sqref="L26:N26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73</v>
      </c>
      <c r="H4" s="214" t="s">
        <v>468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64</v>
      </c>
      <c r="C10" s="17">
        <v>0.02</v>
      </c>
      <c r="D10" s="18">
        <v>130</v>
      </c>
      <c r="E10" s="19">
        <f>C10*D10</f>
        <v>2.6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47</v>
      </c>
      <c r="C11" s="26">
        <v>0.02</v>
      </c>
      <c r="D11" s="12">
        <v>520</v>
      </c>
      <c r="E11" s="19">
        <f>C11*D11</f>
        <v>10.4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48</v>
      </c>
      <c r="C12" s="10">
        <v>2.5000000000000001E-2</v>
      </c>
      <c r="D12" s="12">
        <v>325</v>
      </c>
      <c r="E12" s="19">
        <f t="shared" ref="E12:E16" si="0">C12*D12</f>
        <v>8.125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49</v>
      </c>
      <c r="C13" s="26">
        <v>0.02</v>
      </c>
      <c r="D13" s="12">
        <v>202</v>
      </c>
      <c r="E13" s="19">
        <f t="shared" si="0"/>
        <v>4.04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26</v>
      </c>
      <c r="C14" s="26">
        <v>0.02</v>
      </c>
      <c r="D14" s="7">
        <v>56</v>
      </c>
      <c r="E14" s="19">
        <f t="shared" si="0"/>
        <v>1.1200000000000001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50</v>
      </c>
      <c r="C15" s="10">
        <v>2.0000000000000001E-4</v>
      </c>
      <c r="D15" s="7">
        <v>440</v>
      </c>
      <c r="E15" s="19">
        <f t="shared" si="0"/>
        <v>8.8000000000000009E-2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27</v>
      </c>
      <c r="C16" s="26">
        <v>0.2</v>
      </c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215</v>
      </c>
      <c r="C18" s="10">
        <v>4.5400000000000003E-2</v>
      </c>
      <c r="D18" s="7">
        <v>80</v>
      </c>
      <c r="E18" s="19">
        <f>D18*C18</f>
        <v>3.6320000000000001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42</v>
      </c>
      <c r="C19" s="10">
        <v>2.4E-2</v>
      </c>
      <c r="D19" s="7">
        <v>56</v>
      </c>
      <c r="E19" s="19">
        <f>D19*C19</f>
        <v>1.3440000000000001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 t="s">
        <v>185</v>
      </c>
      <c r="D24" s="245"/>
      <c r="E24" s="246"/>
      <c r="F24" s="244" t="s">
        <v>186</v>
      </c>
      <c r="G24" s="245"/>
      <c r="H24" s="246"/>
      <c r="I24" s="244" t="s">
        <v>187</v>
      </c>
      <c r="J24" s="245"/>
      <c r="K24" s="246"/>
      <c r="L24" s="244" t="s">
        <v>216</v>
      </c>
      <c r="M24" s="245"/>
      <c r="N24" s="246"/>
    </row>
    <row r="25" spans="1:14">
      <c r="A25" s="240" t="s">
        <v>38</v>
      </c>
      <c r="B25" s="241"/>
      <c r="C25" s="247">
        <f>E10+E14+E15</f>
        <v>3.8080000000000003</v>
      </c>
      <c r="D25" s="248"/>
      <c r="E25" s="249"/>
      <c r="F25" s="247">
        <f>E12+E14+E15</f>
        <v>9.3330000000000002</v>
      </c>
      <c r="G25" s="219"/>
      <c r="H25" s="212"/>
      <c r="I25" s="247">
        <f>E13+E14+E15</f>
        <v>5.2480000000000002</v>
      </c>
      <c r="J25" s="219"/>
      <c r="K25" s="212"/>
      <c r="L25" s="247">
        <f>E18+E19</f>
        <v>4.976</v>
      </c>
      <c r="M25" s="219"/>
      <c r="N25" s="212"/>
    </row>
    <row r="26" spans="1:14">
      <c r="A26" s="240" t="s">
        <v>3</v>
      </c>
      <c r="B26" s="241"/>
      <c r="C26" s="257">
        <v>200</v>
      </c>
      <c r="D26" s="258"/>
      <c r="E26" s="259"/>
      <c r="F26" s="250">
        <v>200</v>
      </c>
      <c r="G26" s="251"/>
      <c r="H26" s="252"/>
      <c r="I26" s="250">
        <v>200</v>
      </c>
      <c r="J26" s="251"/>
      <c r="K26" s="252"/>
      <c r="L26" s="250">
        <v>200</v>
      </c>
      <c r="M26" s="251"/>
      <c r="N26" s="25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16" right="0.17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C26" sqref="C26:E26"/>
    </sheetView>
  </sheetViews>
  <sheetFormatPr defaultRowHeight="15"/>
  <cols>
    <col min="1" max="1" width="8.140625" customWidth="1"/>
    <col min="2" max="2" width="31.8554687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74</v>
      </c>
      <c r="H4" s="214" t="s">
        <v>488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84"/>
      <c r="G9" s="283"/>
      <c r="H9" s="260"/>
      <c r="I9" s="218"/>
      <c r="J9" s="220"/>
      <c r="K9" s="213"/>
      <c r="L9" s="218"/>
      <c r="M9" s="220"/>
      <c r="N9" s="213"/>
    </row>
    <row r="10" spans="1:14">
      <c r="A10" s="15"/>
      <c r="B10" s="13" t="s">
        <v>55</v>
      </c>
      <c r="C10" s="17">
        <v>8.6999999999999994E-2</v>
      </c>
      <c r="D10" s="18">
        <v>230</v>
      </c>
      <c r="E10" s="19">
        <f>C10*D10</f>
        <v>20.009999999999998</v>
      </c>
      <c r="F10" s="7">
        <f>C10/2</f>
        <v>4.3499999999999997E-2</v>
      </c>
      <c r="G10" s="18">
        <v>230</v>
      </c>
      <c r="H10" s="12">
        <f>F10*G10</f>
        <v>10.004999999999999</v>
      </c>
      <c r="I10" s="17"/>
      <c r="J10" s="16"/>
      <c r="K10" s="11"/>
      <c r="L10" s="15"/>
      <c r="M10" s="14"/>
      <c r="N10" s="13"/>
    </row>
    <row r="11" spans="1:14">
      <c r="A11" s="8"/>
      <c r="B11" s="6" t="s">
        <v>53</v>
      </c>
      <c r="C11" s="10">
        <v>5.0000000000000001E-3</v>
      </c>
      <c r="D11" s="12">
        <v>293</v>
      </c>
      <c r="E11" s="19">
        <f t="shared" ref="E11:E15" si="0">C11*D11</f>
        <v>1.4650000000000001</v>
      </c>
      <c r="F11" s="7">
        <f t="shared" ref="F11:F15" si="1">C11/2</f>
        <v>2.5000000000000001E-3</v>
      </c>
      <c r="G11" s="12">
        <v>293</v>
      </c>
      <c r="H11" s="12">
        <f t="shared" ref="H11:H16" si="2">F11*G11</f>
        <v>0.73250000000000004</v>
      </c>
      <c r="I11" s="10"/>
      <c r="J11" s="7"/>
      <c r="K11" s="9"/>
      <c r="L11" s="8"/>
      <c r="M11" s="7"/>
      <c r="N11" s="6"/>
    </row>
    <row r="12" spans="1:14">
      <c r="A12" s="8"/>
      <c r="B12" s="6" t="s">
        <v>56</v>
      </c>
      <c r="C12" s="10">
        <v>1.7999999999999999E-2</v>
      </c>
      <c r="D12" s="12">
        <v>24</v>
      </c>
      <c r="E12" s="19">
        <f t="shared" si="0"/>
        <v>0.43199999999999994</v>
      </c>
      <c r="F12" s="7">
        <f t="shared" si="1"/>
        <v>8.9999999999999993E-3</v>
      </c>
      <c r="G12" s="12">
        <v>24</v>
      </c>
      <c r="H12" s="12">
        <f t="shared" si="2"/>
        <v>0.21599999999999997</v>
      </c>
      <c r="I12" s="10"/>
      <c r="J12" s="7"/>
      <c r="K12" s="9"/>
      <c r="L12" s="8"/>
      <c r="M12" s="7"/>
      <c r="N12" s="6"/>
    </row>
    <row r="13" spans="1:14">
      <c r="A13" s="8"/>
      <c r="B13" s="6" t="s">
        <v>57</v>
      </c>
      <c r="C13" s="28">
        <v>4.8999999999999998E-3</v>
      </c>
      <c r="D13" s="12">
        <v>88</v>
      </c>
      <c r="E13" s="19">
        <f t="shared" si="0"/>
        <v>0.43119999999999997</v>
      </c>
      <c r="F13" s="7">
        <f t="shared" si="1"/>
        <v>2.4499999999999999E-3</v>
      </c>
      <c r="G13" s="12">
        <v>88</v>
      </c>
      <c r="H13" s="12">
        <f t="shared" si="2"/>
        <v>0.21559999999999999</v>
      </c>
      <c r="I13" s="10"/>
      <c r="J13" s="7"/>
      <c r="K13" s="9"/>
      <c r="L13" s="8"/>
      <c r="M13" s="7"/>
      <c r="N13" s="6"/>
    </row>
    <row r="14" spans="1:14">
      <c r="A14" s="8"/>
      <c r="B14" s="6" t="s">
        <v>58</v>
      </c>
      <c r="C14" s="10">
        <v>4.0000000000000001E-3</v>
      </c>
      <c r="D14" s="7">
        <v>30</v>
      </c>
      <c r="E14" s="19">
        <f t="shared" si="0"/>
        <v>0.12</v>
      </c>
      <c r="F14" s="7">
        <f t="shared" si="1"/>
        <v>2E-3</v>
      </c>
      <c r="G14" s="7">
        <v>30</v>
      </c>
      <c r="H14" s="12">
        <f t="shared" si="2"/>
        <v>0.06</v>
      </c>
      <c r="I14" s="10"/>
      <c r="J14" s="7"/>
      <c r="K14" s="9"/>
      <c r="L14" s="8"/>
      <c r="M14" s="7"/>
      <c r="N14" s="6"/>
    </row>
    <row r="15" spans="1:14">
      <c r="A15" s="8"/>
      <c r="B15" s="6" t="s">
        <v>28</v>
      </c>
      <c r="C15" s="10">
        <v>4.0000000000000001E-3</v>
      </c>
      <c r="D15" s="7">
        <v>12</v>
      </c>
      <c r="E15" s="19">
        <f t="shared" si="0"/>
        <v>4.8000000000000001E-2</v>
      </c>
      <c r="F15" s="7">
        <f t="shared" si="1"/>
        <v>2E-3</v>
      </c>
      <c r="G15" s="7">
        <v>12</v>
      </c>
      <c r="H15" s="12">
        <f t="shared" si="2"/>
        <v>2.4E-2</v>
      </c>
      <c r="I15" s="10"/>
      <c r="J15" s="7"/>
      <c r="K15" s="9"/>
      <c r="L15" s="8"/>
      <c r="M15" s="7"/>
      <c r="N15" s="6"/>
    </row>
    <row r="16" spans="1:14">
      <c r="A16" s="8"/>
      <c r="B16" s="6" t="s">
        <v>76</v>
      </c>
      <c r="C16" s="10" t="s">
        <v>77</v>
      </c>
      <c r="D16" s="7"/>
      <c r="E16" s="19"/>
      <c r="F16" s="7"/>
      <c r="G16" s="7"/>
      <c r="H16" s="7">
        <f t="shared" si="2"/>
        <v>0</v>
      </c>
      <c r="I16" s="10"/>
      <c r="J16" s="7"/>
      <c r="K16" s="9"/>
      <c r="L16" s="8"/>
      <c r="M16" s="7"/>
      <c r="N16" s="6"/>
    </row>
    <row r="17" spans="1:14">
      <c r="A17" s="8"/>
      <c r="B17" s="45" t="s">
        <v>83</v>
      </c>
      <c r="C17" s="10">
        <v>7.4999999999999997E-2</v>
      </c>
      <c r="D17" s="7"/>
      <c r="E17" s="19">
        <v>1.1200000000000001</v>
      </c>
      <c r="F17" s="7"/>
      <c r="G17" s="7"/>
      <c r="H17" s="7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7"/>
      <c r="G18" s="7"/>
      <c r="H18" s="7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E10+E11+E12+E13+E14+E15+E17</f>
        <v>23.626199999999997</v>
      </c>
      <c r="D25" s="248"/>
      <c r="E25" s="249"/>
      <c r="F25" s="247">
        <f>H10+H11+H12+H13+H14+H15+H17</f>
        <v>11.253099999999998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54</v>
      </c>
      <c r="D26" s="258"/>
      <c r="E26" s="259"/>
      <c r="F26" s="250" t="s">
        <v>410</v>
      </c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16" right="0.19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workbookViewId="0">
      <selection activeCell="D13" sqref="D13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190</v>
      </c>
      <c r="H4" s="214" t="s">
        <v>478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59</v>
      </c>
      <c r="C10" s="17">
        <v>8.4599999999999995E-2</v>
      </c>
      <c r="D10" s="18">
        <v>30</v>
      </c>
      <c r="E10" s="19">
        <f t="shared" ref="E10:E17" si="0">C10*D10</f>
        <v>2.5379999999999998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60</v>
      </c>
      <c r="C11" s="10">
        <v>4.0000000000000001E-3</v>
      </c>
      <c r="D11" s="12"/>
      <c r="E11" s="19">
        <v>0.65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31</v>
      </c>
      <c r="C12" s="10">
        <v>8.4599999999999995E-2</v>
      </c>
      <c r="D12" s="12">
        <v>44.44</v>
      </c>
      <c r="E12" s="19">
        <f t="shared" si="0"/>
        <v>3.7596239999999996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61</v>
      </c>
      <c r="C13" s="26">
        <v>2.0300000000000001E-3</v>
      </c>
      <c r="D13" s="12">
        <v>60</v>
      </c>
      <c r="E13" s="19">
        <f>C13*D13</f>
        <v>0.12180000000000001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26</v>
      </c>
      <c r="C14" s="10">
        <v>3.0000000000000001E-3</v>
      </c>
      <c r="D14" s="7">
        <v>56</v>
      </c>
      <c r="E14" s="19">
        <f t="shared" si="0"/>
        <v>0.16800000000000001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28</v>
      </c>
      <c r="C15" s="10">
        <v>1.5E-3</v>
      </c>
      <c r="D15" s="7">
        <v>12</v>
      </c>
      <c r="E15" s="19">
        <f t="shared" si="0"/>
        <v>1.8000000000000002E-2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34</v>
      </c>
      <c r="C16" s="10">
        <v>7.0000000000000001E-3</v>
      </c>
      <c r="D16" s="7">
        <v>107</v>
      </c>
      <c r="E16" s="19">
        <f t="shared" si="0"/>
        <v>0.749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192</v>
      </c>
      <c r="C17" s="26">
        <v>1.4999999999999999E-2</v>
      </c>
      <c r="D17" s="7">
        <v>108.11</v>
      </c>
      <c r="E17" s="19">
        <f t="shared" si="0"/>
        <v>1.62165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84</v>
      </c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</f>
        <v>9.6260740000000009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191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L1:N1"/>
    <mergeCell ref="A2:D2"/>
    <mergeCell ref="F3:N3"/>
    <mergeCell ref="A27:B27"/>
    <mergeCell ref="C27:E27"/>
    <mergeCell ref="F27:H27"/>
    <mergeCell ref="I27:K27"/>
    <mergeCell ref="L27:N27"/>
    <mergeCell ref="A25:B25"/>
    <mergeCell ref="C25:E25"/>
    <mergeCell ref="F25:H25"/>
    <mergeCell ref="I25:K25"/>
    <mergeCell ref="L25:N25"/>
    <mergeCell ref="A26:B26"/>
    <mergeCell ref="C26:E26"/>
    <mergeCell ref="F26:H26"/>
    <mergeCell ref="A28:B28"/>
    <mergeCell ref="C28:E28"/>
    <mergeCell ref="F28:H28"/>
    <mergeCell ref="I28:K28"/>
    <mergeCell ref="L28:N28"/>
    <mergeCell ref="I26:K26"/>
    <mergeCell ref="L26:N26"/>
    <mergeCell ref="M8:M9"/>
    <mergeCell ref="N8:N9"/>
    <mergeCell ref="A24:B24"/>
    <mergeCell ref="C24:E24"/>
    <mergeCell ref="F24:H24"/>
    <mergeCell ref="I24:K24"/>
    <mergeCell ref="L24:N24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  <mergeCell ref="H4:N4"/>
    <mergeCell ref="A5:B7"/>
    <mergeCell ref="C5:E7"/>
    <mergeCell ref="F5:H7"/>
    <mergeCell ref="I5:K7"/>
    <mergeCell ref="L5:N7"/>
  </mergeCells>
  <pageMargins left="0.26" right="0.25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F26" sqref="F26:H26"/>
    </sheetView>
  </sheetViews>
  <sheetFormatPr defaultRowHeight="15"/>
  <cols>
    <col min="1" max="1" width="8.140625" customWidth="1"/>
    <col min="2" max="2" width="26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225</v>
      </c>
      <c r="H4" s="214" t="s">
        <v>462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</v>
      </c>
      <c r="C10" s="15">
        <v>0.1</v>
      </c>
      <c r="D10" s="18">
        <v>12</v>
      </c>
      <c r="E10" s="19">
        <f t="shared" ref="E10:E18" si="0">C10*D10</f>
        <v>1.2000000000000002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50"/>
      <c r="B11" s="6" t="s">
        <v>39</v>
      </c>
      <c r="C11" s="50">
        <v>0.01</v>
      </c>
      <c r="D11" s="18">
        <v>42.22</v>
      </c>
      <c r="E11" s="19">
        <f t="shared" si="0"/>
        <v>0.42220000000000002</v>
      </c>
      <c r="F11" s="50"/>
      <c r="G11" s="16"/>
      <c r="H11" s="51"/>
      <c r="I11" s="17"/>
      <c r="J11" s="16"/>
      <c r="K11" s="11"/>
      <c r="L11" s="50"/>
      <c r="M11" s="16"/>
      <c r="N11" s="51"/>
    </row>
    <row r="12" spans="1:14">
      <c r="A12" s="50"/>
      <c r="B12" s="6" t="s">
        <v>22</v>
      </c>
      <c r="C12" s="50">
        <v>1.2500000000000001E-2</v>
      </c>
      <c r="D12" s="18">
        <v>23</v>
      </c>
      <c r="E12" s="19">
        <f t="shared" si="0"/>
        <v>0.28750000000000003</v>
      </c>
      <c r="F12" s="50"/>
      <c r="G12" s="16"/>
      <c r="H12" s="51"/>
      <c r="I12" s="17"/>
      <c r="J12" s="16"/>
      <c r="K12" s="11"/>
      <c r="L12" s="50"/>
      <c r="M12" s="16"/>
      <c r="N12" s="51"/>
    </row>
    <row r="13" spans="1:14">
      <c r="A13" s="8"/>
      <c r="B13" s="6" t="s">
        <v>23</v>
      </c>
      <c r="C13" s="8">
        <v>1.2E-2</v>
      </c>
      <c r="D13" s="12">
        <v>24</v>
      </c>
      <c r="E13" s="19">
        <f t="shared" si="0"/>
        <v>0.28800000000000003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53</v>
      </c>
      <c r="C14" s="8">
        <v>2.5000000000000001E-3</v>
      </c>
      <c r="D14" s="12">
        <v>293</v>
      </c>
      <c r="E14" s="19">
        <f t="shared" si="0"/>
        <v>0.73250000000000004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28</v>
      </c>
      <c r="C15" s="8">
        <v>1.5E-3</v>
      </c>
      <c r="D15" s="7">
        <v>12</v>
      </c>
      <c r="E15" s="19">
        <f t="shared" si="0"/>
        <v>1.8000000000000002E-2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27</v>
      </c>
      <c r="C16" s="8">
        <v>0.1875</v>
      </c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>
        <f t="shared" si="0"/>
        <v>0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208</v>
      </c>
      <c r="C18" s="10">
        <v>4.9000000000000002E-2</v>
      </c>
      <c r="D18" s="7">
        <v>230</v>
      </c>
      <c r="E18" s="19">
        <f t="shared" si="0"/>
        <v>11.27</v>
      </c>
      <c r="F18" s="8">
        <f>0.049/2</f>
        <v>2.4500000000000001E-2</v>
      </c>
      <c r="G18" s="7">
        <v>230</v>
      </c>
      <c r="H18" s="6">
        <f>F18*G18</f>
        <v>5.6349999999999998</v>
      </c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E10+E13+E14+E15+E16+E18+E17+E19+E11+E12</f>
        <v>14.2182</v>
      </c>
      <c r="D25" s="248"/>
      <c r="E25" s="249"/>
      <c r="F25" s="247">
        <f>C25-E18+H18</f>
        <v>8.5831999999999997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63</v>
      </c>
      <c r="D26" s="258"/>
      <c r="E26" s="259"/>
      <c r="F26" s="250" t="s">
        <v>416</v>
      </c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43" right="0.24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J12" sqref="J12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221</v>
      </c>
      <c r="H4" s="214" t="s">
        <v>489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84"/>
      <c r="G9" s="283"/>
      <c r="H9" s="260"/>
      <c r="I9" s="284"/>
      <c r="J9" s="283"/>
      <c r="K9" s="260"/>
      <c r="L9" s="218"/>
      <c r="M9" s="220"/>
      <c r="N9" s="213"/>
    </row>
    <row r="10" spans="1:14">
      <c r="A10" s="15"/>
      <c r="B10" s="13" t="s">
        <v>21</v>
      </c>
      <c r="C10" s="17">
        <v>0.125</v>
      </c>
      <c r="D10" s="18">
        <v>12</v>
      </c>
      <c r="E10" s="19">
        <f t="shared" ref="E10:E18" si="0">C10*D10</f>
        <v>1.5</v>
      </c>
      <c r="F10" s="7">
        <v>0.125</v>
      </c>
      <c r="G10" s="12">
        <v>12</v>
      </c>
      <c r="H10" s="12">
        <f t="shared" ref="H10:H19" si="1">F10*G10</f>
        <v>1.5</v>
      </c>
      <c r="I10" s="7">
        <v>0.125</v>
      </c>
      <c r="J10" s="12">
        <v>12</v>
      </c>
      <c r="K10" s="12">
        <f t="shared" ref="K10:K17" si="2">I10*J10</f>
        <v>1.5</v>
      </c>
      <c r="L10" s="113">
        <v>0.125</v>
      </c>
      <c r="M10" s="14">
        <v>12</v>
      </c>
      <c r="N10" s="6">
        <f t="shared" ref="N10:N19" si="3">L10*M10</f>
        <v>1.5</v>
      </c>
    </row>
    <row r="11" spans="1:14">
      <c r="A11" s="50"/>
      <c r="B11" s="6" t="s">
        <v>222</v>
      </c>
      <c r="C11" s="17">
        <v>5.0000000000000001E-3</v>
      </c>
      <c r="D11" s="18">
        <v>30</v>
      </c>
      <c r="E11" s="19">
        <f t="shared" si="0"/>
        <v>0.15</v>
      </c>
      <c r="F11" s="7">
        <v>5.0000000000000001E-3</v>
      </c>
      <c r="G11" s="12">
        <v>52.5</v>
      </c>
      <c r="H11" s="12">
        <f t="shared" si="1"/>
        <v>0.26250000000000001</v>
      </c>
      <c r="I11" s="7">
        <v>5.0000000000000001E-3</v>
      </c>
      <c r="J11" s="12">
        <v>52.5</v>
      </c>
      <c r="K11" s="12">
        <f t="shared" si="2"/>
        <v>0.26250000000000001</v>
      </c>
      <c r="L11" s="17">
        <v>5.0000000000000001E-3</v>
      </c>
      <c r="M11" s="16">
        <v>52.5</v>
      </c>
      <c r="N11" s="6">
        <f t="shared" si="3"/>
        <v>0.26250000000000001</v>
      </c>
    </row>
    <row r="12" spans="1:14">
      <c r="A12" s="50"/>
      <c r="B12" s="6" t="s">
        <v>223</v>
      </c>
      <c r="C12" s="17">
        <v>5.0000000000000001E-3</v>
      </c>
      <c r="D12" s="18"/>
      <c r="E12" s="19">
        <f t="shared" si="0"/>
        <v>0</v>
      </c>
      <c r="F12" s="7">
        <v>5.0000000000000001E-3</v>
      </c>
      <c r="G12" s="12"/>
      <c r="H12" s="12">
        <f t="shared" si="1"/>
        <v>0</v>
      </c>
      <c r="I12" s="7">
        <v>5.0000000000000001E-3</v>
      </c>
      <c r="J12" s="12"/>
      <c r="K12" s="12">
        <f t="shared" si="2"/>
        <v>0</v>
      </c>
      <c r="L12" s="17">
        <v>5.0000000000000001E-3</v>
      </c>
      <c r="M12" s="16"/>
      <c r="N12" s="6">
        <f t="shared" si="3"/>
        <v>0</v>
      </c>
    </row>
    <row r="13" spans="1:14">
      <c r="A13" s="8"/>
      <c r="B13" s="6" t="s">
        <v>22</v>
      </c>
      <c r="C13" s="10">
        <v>1.2999999999999999E-2</v>
      </c>
      <c r="D13" s="12">
        <v>23</v>
      </c>
      <c r="E13" s="19">
        <f t="shared" si="0"/>
        <v>0.29899999999999999</v>
      </c>
      <c r="F13" s="7">
        <v>1.2999999999999999E-2</v>
      </c>
      <c r="G13" s="12">
        <v>23</v>
      </c>
      <c r="H13" s="12">
        <f t="shared" si="1"/>
        <v>0.29899999999999999</v>
      </c>
      <c r="I13" s="7">
        <v>1.2999999999999999E-2</v>
      </c>
      <c r="J13" s="12">
        <v>23</v>
      </c>
      <c r="K13" s="12">
        <f t="shared" si="2"/>
        <v>0.29899999999999999</v>
      </c>
      <c r="L13" s="10">
        <v>1.2999999999999999E-2</v>
      </c>
      <c r="M13" s="7">
        <v>23</v>
      </c>
      <c r="N13" s="6">
        <f t="shared" si="3"/>
        <v>0.29899999999999999</v>
      </c>
    </row>
    <row r="14" spans="1:14">
      <c r="A14" s="8"/>
      <c r="B14" s="6" t="s">
        <v>23</v>
      </c>
      <c r="C14" s="26">
        <v>1.2E-2</v>
      </c>
      <c r="D14" s="12">
        <v>24</v>
      </c>
      <c r="E14" s="19">
        <f t="shared" si="0"/>
        <v>0.28800000000000003</v>
      </c>
      <c r="F14" s="112">
        <v>1.2E-2</v>
      </c>
      <c r="G14" s="12">
        <v>24</v>
      </c>
      <c r="H14" s="12">
        <f t="shared" si="1"/>
        <v>0.28800000000000003</v>
      </c>
      <c r="I14" s="112">
        <v>1.2E-2</v>
      </c>
      <c r="J14" s="12">
        <v>24</v>
      </c>
      <c r="K14" s="12">
        <f t="shared" si="2"/>
        <v>0.28800000000000003</v>
      </c>
      <c r="L14" s="10">
        <v>1.2E-2</v>
      </c>
      <c r="M14" s="7">
        <v>24</v>
      </c>
      <c r="N14" s="6">
        <f t="shared" si="3"/>
        <v>0.28800000000000003</v>
      </c>
    </row>
    <row r="15" spans="1:14">
      <c r="A15" s="8"/>
      <c r="B15" s="6" t="s">
        <v>25</v>
      </c>
      <c r="C15" s="10">
        <v>2.5000000000000001E-3</v>
      </c>
      <c r="D15" s="7">
        <v>293</v>
      </c>
      <c r="E15" s="19">
        <f t="shared" si="0"/>
        <v>0.73250000000000004</v>
      </c>
      <c r="F15" s="7">
        <v>2.5000000000000001E-3</v>
      </c>
      <c r="G15" s="7">
        <v>293</v>
      </c>
      <c r="H15" s="12">
        <f t="shared" si="1"/>
        <v>0.73250000000000004</v>
      </c>
      <c r="I15" s="7">
        <v>2.5000000000000001E-3</v>
      </c>
      <c r="J15" s="7">
        <v>293</v>
      </c>
      <c r="K15" s="12">
        <f t="shared" si="2"/>
        <v>0.73250000000000004</v>
      </c>
      <c r="L15" s="10">
        <v>2.5000000000000001E-3</v>
      </c>
      <c r="M15" s="7">
        <v>293</v>
      </c>
      <c r="N15" s="6">
        <f t="shared" si="3"/>
        <v>0.73250000000000004</v>
      </c>
    </row>
    <row r="16" spans="1:14">
      <c r="A16" s="8"/>
      <c r="B16" s="6" t="s">
        <v>28</v>
      </c>
      <c r="C16" s="10">
        <v>1.5E-3</v>
      </c>
      <c r="D16" s="7">
        <v>12</v>
      </c>
      <c r="E16" s="19">
        <f t="shared" si="0"/>
        <v>1.8000000000000002E-2</v>
      </c>
      <c r="F16" s="7">
        <v>1.5E-3</v>
      </c>
      <c r="G16" s="7">
        <v>12</v>
      </c>
      <c r="H16" s="12">
        <f t="shared" si="1"/>
        <v>1.8000000000000002E-2</v>
      </c>
      <c r="I16" s="7">
        <v>1.5E-3</v>
      </c>
      <c r="J16" s="7">
        <v>12</v>
      </c>
      <c r="K16" s="12">
        <f t="shared" si="2"/>
        <v>1.8000000000000002E-2</v>
      </c>
      <c r="L16" s="10">
        <v>1.5E-3</v>
      </c>
      <c r="M16" s="7">
        <v>12</v>
      </c>
      <c r="N16" s="6">
        <f t="shared" si="3"/>
        <v>1.8000000000000002E-2</v>
      </c>
    </row>
    <row r="17" spans="1:14">
      <c r="A17" s="8"/>
      <c r="B17" s="6" t="s">
        <v>27</v>
      </c>
      <c r="C17" s="26">
        <v>0.1875</v>
      </c>
      <c r="D17" s="7"/>
      <c r="E17" s="19">
        <f t="shared" si="0"/>
        <v>0</v>
      </c>
      <c r="F17" s="112">
        <v>0.1875</v>
      </c>
      <c r="G17" s="7"/>
      <c r="H17" s="12">
        <f t="shared" si="1"/>
        <v>0</v>
      </c>
      <c r="I17" s="112">
        <v>0.1875</v>
      </c>
      <c r="J17" s="7"/>
      <c r="K17" s="12">
        <f t="shared" si="2"/>
        <v>0</v>
      </c>
      <c r="L17" s="10">
        <v>0.1875</v>
      </c>
      <c r="M17" s="7"/>
      <c r="N17" s="6">
        <f t="shared" si="3"/>
        <v>0</v>
      </c>
    </row>
    <row r="18" spans="1:14">
      <c r="A18" s="8"/>
      <c r="B18" s="6" t="s">
        <v>208</v>
      </c>
      <c r="C18" s="10">
        <v>4.9000000000000002E-2</v>
      </c>
      <c r="D18" s="7">
        <v>230</v>
      </c>
      <c r="E18" s="19">
        <f t="shared" si="0"/>
        <v>11.27</v>
      </c>
      <c r="F18" s="7">
        <v>4.9000000000000002E-2</v>
      </c>
      <c r="G18" s="7"/>
      <c r="H18" s="12">
        <f t="shared" si="1"/>
        <v>0</v>
      </c>
      <c r="I18" s="7">
        <f>C18/2</f>
        <v>2.4500000000000001E-2</v>
      </c>
      <c r="J18" s="7">
        <v>230</v>
      </c>
      <c r="K18" s="12">
        <f>I18*J18</f>
        <v>5.6349999999999998</v>
      </c>
      <c r="L18" s="10">
        <v>4.9000000000000002E-2</v>
      </c>
      <c r="M18" s="7"/>
      <c r="N18" s="6">
        <f t="shared" si="3"/>
        <v>0</v>
      </c>
    </row>
    <row r="19" spans="1:14">
      <c r="A19" s="8"/>
      <c r="B19" s="6"/>
      <c r="C19" s="10"/>
      <c r="D19" s="7"/>
      <c r="E19" s="19"/>
      <c r="F19" s="7"/>
      <c r="G19" s="7"/>
      <c r="H19" s="12">
        <f t="shared" si="1"/>
        <v>0</v>
      </c>
      <c r="I19" s="7"/>
      <c r="J19" s="7"/>
      <c r="K19" s="12"/>
      <c r="L19" s="10"/>
      <c r="M19" s="7"/>
      <c r="N19" s="6">
        <f t="shared" si="3"/>
        <v>0</v>
      </c>
    </row>
    <row r="20" spans="1:14">
      <c r="A20" s="8"/>
      <c r="B20" s="6" t="s">
        <v>238</v>
      </c>
      <c r="C20" s="10">
        <v>5.1999999999999998E-2</v>
      </c>
      <c r="D20" s="7"/>
      <c r="E20" s="19">
        <f>C20*D20</f>
        <v>0</v>
      </c>
      <c r="F20" s="7">
        <v>5.1999999999999998E-2</v>
      </c>
      <c r="G20" s="7">
        <v>135</v>
      </c>
      <c r="H20" s="12">
        <f>F20*G20</f>
        <v>7.02</v>
      </c>
      <c r="I20" s="7">
        <v>5.1999999999999998E-2</v>
      </c>
      <c r="J20" s="7"/>
      <c r="K20" s="12"/>
      <c r="L20" s="10">
        <f>C20/2</f>
        <v>2.5999999999999999E-2</v>
      </c>
      <c r="M20" s="7">
        <v>135</v>
      </c>
      <c r="N20" s="6">
        <f>L20*M20</f>
        <v>3.51</v>
      </c>
    </row>
    <row r="21" spans="1:14">
      <c r="A21" s="8"/>
      <c r="B21" s="6"/>
      <c r="C21" s="10"/>
      <c r="D21" s="7"/>
      <c r="E21" s="19"/>
      <c r="F21" s="7"/>
      <c r="G21" s="7"/>
      <c r="H21" s="7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7"/>
      <c r="G22" s="7"/>
      <c r="H22" s="7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 t="s">
        <v>535</v>
      </c>
      <c r="D24" s="245"/>
      <c r="E24" s="246"/>
      <c r="F24" s="244" t="s">
        <v>536</v>
      </c>
      <c r="G24" s="245"/>
      <c r="H24" s="246"/>
      <c r="I24" s="244" t="s">
        <v>535</v>
      </c>
      <c r="J24" s="245"/>
      <c r="K24" s="246"/>
      <c r="L24" s="244" t="s">
        <v>536</v>
      </c>
      <c r="M24" s="245"/>
      <c r="N24" s="246"/>
    </row>
    <row r="25" spans="1:14">
      <c r="A25" s="240" t="s">
        <v>38</v>
      </c>
      <c r="B25" s="241"/>
      <c r="C25" s="247">
        <f>E10+E13+E14+E15+E16+E18+E17+E19+E11</f>
        <v>14.257499999999999</v>
      </c>
      <c r="D25" s="248"/>
      <c r="E25" s="249"/>
      <c r="F25" s="247">
        <f>H10+H12+H13+H14+H15+H16+H18+H20</f>
        <v>9.8574999999999982</v>
      </c>
      <c r="G25" s="219"/>
      <c r="H25" s="212"/>
      <c r="I25" s="247">
        <f>K10+K11+K12+K13+K14+K15+K16+K17+K18+K20</f>
        <v>8.7349999999999994</v>
      </c>
      <c r="J25" s="219"/>
      <c r="K25" s="212"/>
      <c r="L25" s="247">
        <f>N10+N11+N12+N13+N14+N15+N16+N18+N20</f>
        <v>6.6099999999999994</v>
      </c>
      <c r="M25" s="219"/>
      <c r="N25" s="212"/>
    </row>
    <row r="26" spans="1:14">
      <c r="A26" s="240" t="s">
        <v>3</v>
      </c>
      <c r="B26" s="241"/>
      <c r="C26" s="257" t="s">
        <v>63</v>
      </c>
      <c r="D26" s="258"/>
      <c r="E26" s="259"/>
      <c r="F26" s="250" t="s">
        <v>63</v>
      </c>
      <c r="G26" s="251"/>
      <c r="H26" s="252"/>
      <c r="I26" s="217" t="s">
        <v>416</v>
      </c>
      <c r="J26" s="219"/>
      <c r="K26" s="212"/>
      <c r="L26" s="217" t="s">
        <v>416</v>
      </c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28000000000000003" right="0.18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</sheetPr>
  <dimension ref="A2:N30"/>
  <sheetViews>
    <sheetView workbookViewId="0">
      <pane xSplit="3" ySplit="11" topLeftCell="D15" activePane="bottomRight" state="frozen"/>
      <selection pane="topRight" activeCell="D1" sqref="D1"/>
      <selection pane="bottomLeft" activeCell="A12" sqref="A12"/>
      <selection pane="bottomRight" activeCell="C27" sqref="C27:E27"/>
    </sheetView>
  </sheetViews>
  <sheetFormatPr defaultRowHeight="15"/>
  <cols>
    <col min="1" max="1" width="5.42578125" customWidth="1"/>
    <col min="2" max="2" width="29.5703125" customWidth="1"/>
    <col min="3" max="3" width="9.5703125" customWidth="1"/>
    <col min="8" max="8" width="7.5703125" customWidth="1"/>
    <col min="11" max="11" width="7.42578125" customWidth="1"/>
  </cols>
  <sheetData>
    <row r="2" spans="1:14">
      <c r="L2" s="221" t="s">
        <v>19</v>
      </c>
      <c r="M2" s="221"/>
      <c r="N2" s="221"/>
    </row>
    <row r="3" spans="1:14">
      <c r="A3" s="222" t="s">
        <v>18</v>
      </c>
      <c r="B3" s="222"/>
      <c r="C3" s="222"/>
      <c r="D3" s="222"/>
    </row>
    <row r="4" spans="1:14" ht="18.75">
      <c r="A4" t="s">
        <v>17</v>
      </c>
      <c r="F4" s="229" t="s">
        <v>16</v>
      </c>
      <c r="G4" s="229"/>
      <c r="H4" s="229"/>
      <c r="I4" s="229"/>
      <c r="J4" s="229"/>
      <c r="K4" s="229"/>
      <c r="L4" s="229"/>
      <c r="M4" s="229"/>
      <c r="N4" s="229"/>
    </row>
    <row r="5" spans="1:14" ht="15.75" thickBot="1">
      <c r="A5" t="s">
        <v>193</v>
      </c>
      <c r="H5" s="214" t="s">
        <v>445</v>
      </c>
      <c r="I5" s="214"/>
      <c r="J5" s="214"/>
      <c r="K5" s="214"/>
      <c r="L5" s="214"/>
      <c r="M5" s="214"/>
      <c r="N5" s="214"/>
    </row>
    <row r="6" spans="1:14">
      <c r="A6" s="230" t="s">
        <v>14</v>
      </c>
      <c r="B6" s="231"/>
      <c r="C6" s="223" t="s">
        <v>13</v>
      </c>
      <c r="D6" s="224"/>
      <c r="E6" s="225"/>
      <c r="F6" s="223" t="s">
        <v>12</v>
      </c>
      <c r="G6" s="224"/>
      <c r="H6" s="225"/>
      <c r="I6" s="223" t="s">
        <v>11</v>
      </c>
      <c r="J6" s="224"/>
      <c r="K6" s="225"/>
      <c r="L6" s="223" t="s">
        <v>10</v>
      </c>
      <c r="M6" s="224"/>
      <c r="N6" s="225"/>
    </row>
    <row r="7" spans="1:14">
      <c r="A7" s="232"/>
      <c r="B7" s="233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4"/>
      <c r="B8" s="235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6" t="s">
        <v>9</v>
      </c>
      <c r="B9" s="215" t="s">
        <v>8</v>
      </c>
      <c r="C9" s="217"/>
      <c r="D9" s="219"/>
      <c r="E9" s="212"/>
      <c r="F9" s="217"/>
      <c r="G9" s="219"/>
      <c r="H9" s="212"/>
      <c r="I9" s="217"/>
      <c r="J9" s="219"/>
      <c r="K9" s="212"/>
      <c r="L9" s="217"/>
      <c r="M9" s="219"/>
      <c r="N9" s="212"/>
    </row>
    <row r="10" spans="1:14" ht="15.75" thickBot="1">
      <c r="A10" s="237"/>
      <c r="B10" s="216"/>
      <c r="C10" s="218"/>
      <c r="D10" s="220"/>
      <c r="E10" s="213"/>
      <c r="F10" s="218"/>
      <c r="G10" s="220"/>
      <c r="H10" s="213"/>
      <c r="I10" s="218"/>
      <c r="J10" s="220"/>
      <c r="K10" s="213"/>
      <c r="L10" s="218"/>
      <c r="M10" s="220"/>
      <c r="N10" s="213"/>
    </row>
    <row r="11" spans="1:14">
      <c r="A11" s="15"/>
      <c r="B11" s="13" t="s">
        <v>194</v>
      </c>
      <c r="C11" s="15">
        <v>5.1999999999999998E-2</v>
      </c>
      <c r="D11" s="18"/>
      <c r="E11" s="19">
        <f>C11*D11</f>
        <v>0</v>
      </c>
      <c r="F11" s="15"/>
      <c r="G11" s="14"/>
      <c r="H11" s="13"/>
      <c r="I11" s="17"/>
      <c r="J11" s="16"/>
      <c r="K11" s="11"/>
      <c r="L11" s="15"/>
      <c r="M11" s="14"/>
      <c r="N11" s="13"/>
    </row>
    <row r="12" spans="1:14">
      <c r="A12" s="8"/>
      <c r="B12" s="6" t="s">
        <v>195</v>
      </c>
      <c r="C12" s="8">
        <v>4.4999999999999998E-2</v>
      </c>
      <c r="D12" s="12">
        <v>230</v>
      </c>
      <c r="E12" s="19">
        <f t="shared" ref="E12:E19" si="0">C12*D12</f>
        <v>10.35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196</v>
      </c>
      <c r="C13" s="8">
        <v>5.8000000000000003E-2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30</v>
      </c>
      <c r="C14" s="8">
        <v>8.0000000000000002E-3</v>
      </c>
      <c r="D14" s="12">
        <v>43.25</v>
      </c>
      <c r="E14" s="19">
        <f t="shared" si="0"/>
        <v>0.34600000000000003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197</v>
      </c>
      <c r="C15" s="8">
        <v>1.2E-2</v>
      </c>
      <c r="D15" s="7">
        <v>44.44</v>
      </c>
      <c r="E15" s="19">
        <f t="shared" si="0"/>
        <v>0.53327999999999998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23</v>
      </c>
      <c r="C16" s="8">
        <v>2.4E-2</v>
      </c>
      <c r="D16" s="7">
        <v>24</v>
      </c>
      <c r="E16" s="19">
        <f t="shared" si="0"/>
        <v>0.57600000000000007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6</v>
      </c>
      <c r="C17" s="8">
        <v>6.0000000000000001E-3</v>
      </c>
      <c r="D17" s="7">
        <v>107</v>
      </c>
      <c r="E17" s="19">
        <f t="shared" si="0"/>
        <v>0.64200000000000002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198</v>
      </c>
      <c r="C18" s="8">
        <v>4.0000000000000001E-3</v>
      </c>
      <c r="D18" s="7">
        <v>30</v>
      </c>
      <c r="E18" s="19">
        <f t="shared" si="0"/>
        <v>0.12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28</v>
      </c>
      <c r="C19" s="8">
        <v>4.0000000000000001E-3</v>
      </c>
      <c r="D19" s="7">
        <v>12</v>
      </c>
      <c r="E19" s="19">
        <f t="shared" si="0"/>
        <v>4.8000000000000001E-2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269</v>
      </c>
      <c r="C20" s="10">
        <v>0.05</v>
      </c>
      <c r="D20" s="7"/>
      <c r="E20" s="19">
        <v>0.74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E11+E12+E13+E14+E15+E16+E17+E18+E19+E20</f>
        <v>13.355279999999999</v>
      </c>
      <c r="D26" s="248"/>
      <c r="E26" s="24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 t="s">
        <v>199</v>
      </c>
      <c r="D27" s="258"/>
      <c r="E27" s="25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A30:B30"/>
    <mergeCell ref="C30:E30"/>
    <mergeCell ref="F30:H30"/>
    <mergeCell ref="I30:K30"/>
    <mergeCell ref="L30:N30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5:B25"/>
    <mergeCell ref="C25:E25"/>
    <mergeCell ref="F25:H25"/>
    <mergeCell ref="I25:K25"/>
    <mergeCell ref="L25:N25"/>
    <mergeCell ref="G9:G10"/>
    <mergeCell ref="H9:H10"/>
    <mergeCell ref="F9:F10"/>
    <mergeCell ref="A3:D3"/>
    <mergeCell ref="F4:N4"/>
    <mergeCell ref="H5:N5"/>
    <mergeCell ref="A6:B8"/>
    <mergeCell ref="C6:E8"/>
    <mergeCell ref="F6:H8"/>
    <mergeCell ref="I6:K8"/>
    <mergeCell ref="L6:N8"/>
    <mergeCell ref="A9:A10"/>
    <mergeCell ref="B9:B10"/>
    <mergeCell ref="C9:C10"/>
    <mergeCell ref="D9:D10"/>
    <mergeCell ref="E9:E10"/>
    <mergeCell ref="L2:N2"/>
    <mergeCell ref="I9:I10"/>
    <mergeCell ref="J9:J10"/>
    <mergeCell ref="K9:K10"/>
    <mergeCell ref="L9:L10"/>
    <mergeCell ref="M9:M10"/>
    <mergeCell ref="N9:N10"/>
  </mergeCells>
  <pageMargins left="0.32" right="0.17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3:N31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F12" sqref="F12:H20"/>
    </sheetView>
  </sheetViews>
  <sheetFormatPr defaultRowHeight="15"/>
  <cols>
    <col min="1" max="1" width="5.42578125" customWidth="1"/>
    <col min="2" max="2" width="29.5703125" customWidth="1"/>
    <col min="3" max="3" width="8.140625" customWidth="1"/>
    <col min="11" max="11" width="7.28515625" customWidth="1"/>
  </cols>
  <sheetData>
    <row r="3" spans="1:14">
      <c r="L3" s="221" t="s">
        <v>19</v>
      </c>
      <c r="M3" s="221"/>
      <c r="N3" s="221"/>
    </row>
    <row r="4" spans="1:14">
      <c r="A4" s="222" t="s">
        <v>18</v>
      </c>
      <c r="B4" s="222"/>
      <c r="C4" s="222"/>
      <c r="D4" s="222"/>
    </row>
    <row r="5" spans="1:14" ht="18.75">
      <c r="A5" t="s">
        <v>17</v>
      </c>
      <c r="F5" s="229" t="s">
        <v>16</v>
      </c>
      <c r="G5" s="229"/>
      <c r="H5" s="229"/>
      <c r="I5" s="229"/>
      <c r="J5" s="229"/>
      <c r="K5" s="229"/>
      <c r="L5" s="229"/>
      <c r="M5" s="229"/>
      <c r="N5" s="229"/>
    </row>
    <row r="6" spans="1:14" ht="15.75" thickBot="1">
      <c r="A6" t="s">
        <v>452</v>
      </c>
      <c r="H6" s="214" t="s">
        <v>453</v>
      </c>
      <c r="I6" s="214"/>
      <c r="J6" s="214"/>
      <c r="K6" s="214"/>
      <c r="L6" s="214"/>
      <c r="M6" s="214"/>
      <c r="N6" s="214"/>
    </row>
    <row r="7" spans="1:14">
      <c r="A7" s="230" t="s">
        <v>14</v>
      </c>
      <c r="B7" s="231"/>
      <c r="C7" s="223" t="s">
        <v>13</v>
      </c>
      <c r="D7" s="224"/>
      <c r="E7" s="225"/>
      <c r="F7" s="223" t="s">
        <v>12</v>
      </c>
      <c r="G7" s="224"/>
      <c r="H7" s="225"/>
      <c r="I7" s="223" t="s">
        <v>11</v>
      </c>
      <c r="J7" s="224"/>
      <c r="K7" s="225"/>
      <c r="L7" s="223" t="s">
        <v>10</v>
      </c>
      <c r="M7" s="224"/>
      <c r="N7" s="225"/>
    </row>
    <row r="8" spans="1:14">
      <c r="A8" s="232"/>
      <c r="B8" s="233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4"/>
      <c r="B9" s="235"/>
      <c r="C9" s="226"/>
      <c r="D9" s="227"/>
      <c r="E9" s="228"/>
      <c r="F9" s="226"/>
      <c r="G9" s="227"/>
      <c r="H9" s="228"/>
      <c r="I9" s="226"/>
      <c r="J9" s="227"/>
      <c r="K9" s="228"/>
      <c r="L9" s="226"/>
      <c r="M9" s="227"/>
      <c r="N9" s="228"/>
    </row>
    <row r="10" spans="1:14">
      <c r="A10" s="236" t="s">
        <v>9</v>
      </c>
      <c r="B10" s="215" t="s">
        <v>8</v>
      </c>
      <c r="C10" s="217"/>
      <c r="D10" s="219"/>
      <c r="E10" s="212"/>
      <c r="F10" s="217"/>
      <c r="G10" s="219"/>
      <c r="H10" s="212"/>
      <c r="I10" s="217"/>
      <c r="J10" s="219"/>
      <c r="K10" s="212"/>
      <c r="L10" s="217"/>
      <c r="M10" s="219"/>
      <c r="N10" s="212"/>
    </row>
    <row r="11" spans="1:14" ht="15.75" thickBot="1">
      <c r="A11" s="237"/>
      <c r="B11" s="216"/>
      <c r="C11" s="218"/>
      <c r="D11" s="220"/>
      <c r="E11" s="213"/>
      <c r="F11" s="284"/>
      <c r="G11" s="283"/>
      <c r="H11" s="260"/>
      <c r="I11" s="218"/>
      <c r="J11" s="220"/>
      <c r="K11" s="213"/>
      <c r="L11" s="218"/>
      <c r="M11" s="220"/>
      <c r="N11" s="213"/>
    </row>
    <row r="12" spans="1:14">
      <c r="A12" s="15"/>
      <c r="B12" s="13" t="s">
        <v>21</v>
      </c>
      <c r="C12" s="15">
        <v>0.03</v>
      </c>
      <c r="D12" s="18">
        <v>12</v>
      </c>
      <c r="E12" s="19">
        <f t="shared" ref="E12:E17" si="0">C12*D12</f>
        <v>0.36</v>
      </c>
      <c r="F12" s="112">
        <f>C12/2</f>
        <v>1.4999999999999999E-2</v>
      </c>
      <c r="G12" s="12">
        <v>12</v>
      </c>
      <c r="H12" s="12">
        <f>F12*G12</f>
        <v>0.18</v>
      </c>
      <c r="I12" s="17"/>
      <c r="J12" s="16"/>
      <c r="K12" s="11"/>
      <c r="L12" s="15"/>
      <c r="M12" s="14"/>
      <c r="N12" s="13"/>
    </row>
    <row r="13" spans="1:14">
      <c r="A13" s="8"/>
      <c r="B13" s="6" t="s">
        <v>22</v>
      </c>
      <c r="C13" s="8">
        <v>2.4E-2</v>
      </c>
      <c r="D13" s="12">
        <v>23</v>
      </c>
      <c r="E13" s="19">
        <f t="shared" si="0"/>
        <v>0.55200000000000005</v>
      </c>
      <c r="F13" s="112">
        <f t="shared" ref="F13:F17" si="1">C13/2</f>
        <v>1.2E-2</v>
      </c>
      <c r="G13" s="12">
        <v>23</v>
      </c>
      <c r="H13" s="12">
        <f t="shared" ref="H13:H17" si="2">F13*G13</f>
        <v>0.27600000000000002</v>
      </c>
      <c r="I13" s="10"/>
      <c r="J13" s="7"/>
      <c r="K13" s="9"/>
      <c r="L13" s="8"/>
      <c r="M13" s="7"/>
      <c r="N13" s="6"/>
    </row>
    <row r="14" spans="1:14">
      <c r="A14" s="8"/>
      <c r="B14" s="6" t="s">
        <v>45</v>
      </c>
      <c r="C14" s="8">
        <v>2.1000000000000001E-2</v>
      </c>
      <c r="D14" s="12">
        <v>39</v>
      </c>
      <c r="E14" s="19">
        <f t="shared" si="0"/>
        <v>0.81900000000000006</v>
      </c>
      <c r="F14" s="112">
        <f t="shared" si="1"/>
        <v>1.0500000000000001E-2</v>
      </c>
      <c r="G14" s="12">
        <v>39</v>
      </c>
      <c r="H14" s="12">
        <f t="shared" si="2"/>
        <v>0.40950000000000003</v>
      </c>
      <c r="I14" s="10"/>
      <c r="J14" s="7"/>
      <c r="K14" s="9"/>
      <c r="L14" s="8"/>
      <c r="M14" s="7"/>
      <c r="N14" s="6"/>
    </row>
    <row r="15" spans="1:14">
      <c r="A15" s="8"/>
      <c r="B15" s="6" t="s">
        <v>454</v>
      </c>
      <c r="C15" s="8">
        <v>0.02</v>
      </c>
      <c r="D15" s="12">
        <v>24</v>
      </c>
      <c r="E15" s="19">
        <f t="shared" si="0"/>
        <v>0.48</v>
      </c>
      <c r="F15" s="112">
        <f t="shared" si="1"/>
        <v>0.01</v>
      </c>
      <c r="G15" s="12">
        <v>24</v>
      </c>
      <c r="H15" s="12">
        <f t="shared" si="2"/>
        <v>0.24</v>
      </c>
      <c r="I15" s="10"/>
      <c r="J15" s="7"/>
      <c r="K15" s="9"/>
      <c r="L15" s="8"/>
      <c r="M15" s="7"/>
      <c r="N15" s="6"/>
    </row>
    <row r="16" spans="1:14">
      <c r="A16" s="8"/>
      <c r="B16" s="6" t="s">
        <v>455</v>
      </c>
      <c r="C16" s="8">
        <v>1.7000000000000001E-2</v>
      </c>
      <c r="D16" s="7">
        <v>112.94</v>
      </c>
      <c r="E16" s="19">
        <f t="shared" si="0"/>
        <v>1.91998</v>
      </c>
      <c r="F16" s="112">
        <f t="shared" si="1"/>
        <v>8.5000000000000006E-3</v>
      </c>
      <c r="G16" s="7">
        <v>112.94</v>
      </c>
      <c r="H16" s="12">
        <f t="shared" si="2"/>
        <v>0.95999000000000001</v>
      </c>
      <c r="I16" s="10"/>
      <c r="J16" s="7"/>
      <c r="K16" s="9"/>
      <c r="L16" s="8"/>
      <c r="M16" s="7"/>
      <c r="N16" s="6"/>
    </row>
    <row r="17" spans="1:14">
      <c r="A17" s="8"/>
      <c r="B17" s="6" t="s">
        <v>456</v>
      </c>
      <c r="C17" s="10">
        <v>1.4999999999999999E-2</v>
      </c>
      <c r="D17" s="7"/>
      <c r="E17" s="19">
        <f t="shared" si="0"/>
        <v>0</v>
      </c>
      <c r="F17" s="112">
        <f t="shared" si="1"/>
        <v>7.4999999999999997E-3</v>
      </c>
      <c r="G17" s="7"/>
      <c r="H17" s="12">
        <f t="shared" si="2"/>
        <v>0</v>
      </c>
      <c r="I17" s="10"/>
      <c r="J17" s="7"/>
      <c r="K17" s="9"/>
      <c r="L17" s="8"/>
      <c r="M17" s="7"/>
      <c r="N17" s="6"/>
    </row>
    <row r="18" spans="1:14">
      <c r="A18" s="8"/>
      <c r="B18" s="6" t="s">
        <v>457</v>
      </c>
      <c r="C18" s="10"/>
      <c r="D18" s="7"/>
      <c r="E18" s="65">
        <v>100</v>
      </c>
      <c r="F18" s="7"/>
      <c r="G18" s="7"/>
      <c r="H18" s="110">
        <v>50</v>
      </c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7"/>
      <c r="G19" s="7"/>
      <c r="H19" s="7"/>
      <c r="I19" s="10"/>
      <c r="J19" s="7"/>
      <c r="K19" s="9"/>
      <c r="L19" s="8"/>
      <c r="M19" s="7"/>
      <c r="N19" s="6"/>
    </row>
    <row r="20" spans="1:14">
      <c r="A20" s="8"/>
      <c r="B20" s="6" t="s">
        <v>456</v>
      </c>
      <c r="C20" s="10"/>
      <c r="D20" s="7"/>
      <c r="E20" s="19"/>
      <c r="F20" s="7"/>
      <c r="G20" s="7"/>
      <c r="H20" s="7"/>
      <c r="I20" s="10"/>
      <c r="J20" s="7"/>
      <c r="K20" s="9"/>
      <c r="L20" s="8"/>
      <c r="M20" s="7"/>
      <c r="N20" s="6"/>
    </row>
    <row r="21" spans="1:14">
      <c r="A21" s="8"/>
      <c r="B21" s="6" t="s">
        <v>6</v>
      </c>
      <c r="C21" s="10">
        <v>2.5000000000000001E-2</v>
      </c>
      <c r="D21" s="7">
        <v>107</v>
      </c>
      <c r="E21" s="19">
        <f>C21*D21</f>
        <v>2.6750000000000003</v>
      </c>
      <c r="F21" s="7">
        <f>C21/2</f>
        <v>1.2500000000000001E-2</v>
      </c>
      <c r="G21" s="7">
        <v>107</v>
      </c>
      <c r="H21" s="12">
        <f>F21*G21</f>
        <v>1.3375000000000001</v>
      </c>
      <c r="I21" s="10"/>
      <c r="J21" s="7"/>
      <c r="K21" s="9"/>
      <c r="L21" s="8"/>
      <c r="M21" s="7"/>
      <c r="N21" s="6"/>
    </row>
    <row r="22" spans="1:14">
      <c r="A22" s="8"/>
      <c r="B22" s="6" t="s">
        <v>28</v>
      </c>
      <c r="C22" s="10">
        <v>2E-3</v>
      </c>
      <c r="D22" s="7">
        <v>12</v>
      </c>
      <c r="E22" s="19">
        <f t="shared" ref="E22:E24" si="3">C22*D22</f>
        <v>2.4E-2</v>
      </c>
      <c r="F22" s="7">
        <f t="shared" ref="F22:F24" si="4">C22/2</f>
        <v>1E-3</v>
      </c>
      <c r="G22" s="7">
        <v>12</v>
      </c>
      <c r="H22" s="12">
        <f t="shared" ref="H22:H24" si="5">F22*G22</f>
        <v>1.2E-2</v>
      </c>
      <c r="I22" s="10"/>
      <c r="J22" s="7"/>
      <c r="K22" s="9"/>
      <c r="L22" s="8"/>
      <c r="M22" s="7"/>
      <c r="N22" s="6"/>
    </row>
    <row r="23" spans="1:14">
      <c r="A23" s="8"/>
      <c r="B23" s="6" t="s">
        <v>26</v>
      </c>
      <c r="C23" s="10">
        <v>5.0000000000000001E-3</v>
      </c>
      <c r="D23" s="7">
        <v>56</v>
      </c>
      <c r="E23" s="19">
        <f t="shared" si="3"/>
        <v>0.28000000000000003</v>
      </c>
      <c r="F23" s="7">
        <f t="shared" si="4"/>
        <v>2.5000000000000001E-3</v>
      </c>
      <c r="G23" s="7">
        <v>56</v>
      </c>
      <c r="H23" s="12">
        <f t="shared" si="5"/>
        <v>0.14000000000000001</v>
      </c>
      <c r="I23" s="10"/>
      <c r="J23" s="7"/>
      <c r="K23" s="9"/>
      <c r="L23" s="8"/>
      <c r="M23" s="7"/>
      <c r="N23" s="6"/>
    </row>
    <row r="24" spans="1:14">
      <c r="A24" s="8"/>
      <c r="B24" s="6" t="s">
        <v>458</v>
      </c>
      <c r="C24" s="10">
        <v>2.5000000000000001E-4</v>
      </c>
      <c r="D24" s="7">
        <v>440</v>
      </c>
      <c r="E24" s="19">
        <f t="shared" si="3"/>
        <v>0.11</v>
      </c>
      <c r="F24" s="7">
        <f t="shared" si="4"/>
        <v>1.25E-4</v>
      </c>
      <c r="G24" s="7">
        <v>440</v>
      </c>
      <c r="H24" s="12">
        <f t="shared" si="5"/>
        <v>5.5E-2</v>
      </c>
      <c r="I24" s="10"/>
      <c r="J24" s="7"/>
      <c r="K24" s="9"/>
      <c r="L24" s="8"/>
      <c r="M24" s="7"/>
      <c r="N24" s="6"/>
    </row>
    <row r="25" spans="1:14" ht="15.75" thickBot="1">
      <c r="A25" s="3"/>
      <c r="B25" s="1"/>
      <c r="C25" s="5"/>
      <c r="D25" s="2"/>
      <c r="E25" s="19"/>
      <c r="F25" s="3"/>
      <c r="G25" s="2"/>
      <c r="H25" s="1"/>
      <c r="I25" s="5"/>
      <c r="J25" s="2"/>
      <c r="K25" s="4"/>
      <c r="L25" s="3"/>
      <c r="M25" s="2"/>
      <c r="N25" s="1"/>
    </row>
    <row r="26" spans="1:14">
      <c r="A26" s="238" t="s">
        <v>5</v>
      </c>
      <c r="B26" s="239"/>
      <c r="C26" s="253"/>
      <c r="D26" s="245"/>
      <c r="E26" s="246"/>
      <c r="F26" s="244"/>
      <c r="G26" s="245"/>
      <c r="H26" s="246"/>
      <c r="I26" s="244"/>
      <c r="J26" s="245"/>
      <c r="K26" s="246"/>
      <c r="L26" s="244"/>
      <c r="M26" s="245"/>
      <c r="N26" s="246"/>
    </row>
    <row r="27" spans="1:14">
      <c r="A27" s="240" t="s">
        <v>38</v>
      </c>
      <c r="B27" s="241"/>
      <c r="C27" s="247">
        <f>E12+E13+E14+E15+E16+E17+E21+E22+E23+E24</f>
        <v>7.2199800000000005</v>
      </c>
      <c r="D27" s="248"/>
      <c r="E27" s="249"/>
      <c r="F27" s="247">
        <f>H12+H13+H14+H15+H16+H17+H21+H22+H23+H24</f>
        <v>3.6099900000000003</v>
      </c>
      <c r="G27" s="248"/>
      <c r="H27" s="249"/>
      <c r="I27" s="217"/>
      <c r="J27" s="219"/>
      <c r="K27" s="212"/>
      <c r="L27" s="217"/>
      <c r="M27" s="219"/>
      <c r="N27" s="212"/>
    </row>
    <row r="28" spans="1:14">
      <c r="A28" s="240" t="s">
        <v>3</v>
      </c>
      <c r="B28" s="241"/>
      <c r="C28" s="257">
        <v>100</v>
      </c>
      <c r="D28" s="258"/>
      <c r="E28" s="259"/>
      <c r="F28" s="250">
        <v>50</v>
      </c>
      <c r="G28" s="251"/>
      <c r="H28" s="252"/>
      <c r="I28" s="217"/>
      <c r="J28" s="219"/>
      <c r="K28" s="212"/>
      <c r="L28" s="217"/>
      <c r="M28" s="219"/>
      <c r="N28" s="212"/>
    </row>
    <row r="29" spans="1:14">
      <c r="A29" s="242" t="s">
        <v>2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>
      <c r="A30" s="242" t="s">
        <v>1</v>
      </c>
      <c r="B30" s="243"/>
      <c r="C30" s="217"/>
      <c r="D30" s="219"/>
      <c r="E30" s="212"/>
      <c r="F30" s="217"/>
      <c r="G30" s="219"/>
      <c r="H30" s="212"/>
      <c r="I30" s="217"/>
      <c r="J30" s="219"/>
      <c r="K30" s="212"/>
      <c r="L30" s="217"/>
      <c r="M30" s="219"/>
      <c r="N30" s="212"/>
    </row>
    <row r="31" spans="1:14" ht="15.75" thickBot="1">
      <c r="A31" s="242" t="s">
        <v>0</v>
      </c>
      <c r="B31" s="243"/>
      <c r="C31" s="218"/>
      <c r="D31" s="220"/>
      <c r="E31" s="213"/>
      <c r="F31" s="218"/>
      <c r="G31" s="220"/>
      <c r="H31" s="213"/>
      <c r="I31" s="218"/>
      <c r="J31" s="220"/>
      <c r="K31" s="213"/>
      <c r="L31" s="218"/>
      <c r="M31" s="220"/>
      <c r="N31" s="213"/>
    </row>
  </sheetData>
  <mergeCells count="53">
    <mergeCell ref="L3:N3"/>
    <mergeCell ref="I10:I11"/>
    <mergeCell ref="J10:J11"/>
    <mergeCell ref="K10:K11"/>
    <mergeCell ref="L10:L11"/>
    <mergeCell ref="M10:M11"/>
    <mergeCell ref="N10:N11"/>
    <mergeCell ref="G10:G11"/>
    <mergeCell ref="H10:H11"/>
    <mergeCell ref="F10:F11"/>
    <mergeCell ref="A4:D4"/>
    <mergeCell ref="F5:N5"/>
    <mergeCell ref="H6:N6"/>
    <mergeCell ref="A7:B9"/>
    <mergeCell ref="C7:E9"/>
    <mergeCell ref="F7:H9"/>
    <mergeCell ref="I7:K9"/>
    <mergeCell ref="L7:N9"/>
    <mergeCell ref="A10:A11"/>
    <mergeCell ref="B10:B11"/>
    <mergeCell ref="C10:C11"/>
    <mergeCell ref="D10:D11"/>
    <mergeCell ref="E10:E11"/>
    <mergeCell ref="A26:B26"/>
    <mergeCell ref="C26:E26"/>
    <mergeCell ref="F26:H26"/>
    <mergeCell ref="I26:K26"/>
    <mergeCell ref="L26:N26"/>
    <mergeCell ref="L28:N28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A30:B30"/>
    <mergeCell ref="C30:E30"/>
    <mergeCell ref="F30:H30"/>
    <mergeCell ref="I30:K30"/>
    <mergeCell ref="L30:N30"/>
    <mergeCell ref="A29:B29"/>
    <mergeCell ref="C29:E29"/>
    <mergeCell ref="F29:H29"/>
    <mergeCell ref="I29:K29"/>
    <mergeCell ref="L29:N29"/>
    <mergeCell ref="A31:B31"/>
    <mergeCell ref="C31:E31"/>
    <mergeCell ref="F31:H31"/>
    <mergeCell ref="I31:K31"/>
    <mergeCell ref="L31:N31"/>
  </mergeCells>
  <pageMargins left="0.39" right="0.17" top="0.74803149606299213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3:N31"/>
  <sheetViews>
    <sheetView topLeftCell="A4" workbookViewId="0">
      <selection activeCell="D16" sqref="D16"/>
    </sheetView>
  </sheetViews>
  <sheetFormatPr defaultRowHeight="15"/>
  <cols>
    <col min="1" max="1" width="5.42578125" customWidth="1"/>
    <col min="2" max="2" width="24.140625" customWidth="1"/>
    <col min="3" max="3" width="9.5703125" customWidth="1"/>
  </cols>
  <sheetData>
    <row r="3" spans="1:14">
      <c r="L3" s="221" t="s">
        <v>19</v>
      </c>
      <c r="M3" s="221"/>
      <c r="N3" s="221"/>
    </row>
    <row r="4" spans="1:14">
      <c r="A4" s="222" t="s">
        <v>18</v>
      </c>
      <c r="B4" s="222"/>
      <c r="C4" s="222"/>
      <c r="D4" s="222"/>
    </row>
    <row r="5" spans="1:14" ht="18.75">
      <c r="A5" t="s">
        <v>17</v>
      </c>
      <c r="F5" s="229" t="s">
        <v>16</v>
      </c>
      <c r="G5" s="229"/>
      <c r="H5" s="229"/>
      <c r="I5" s="229"/>
      <c r="J5" s="229"/>
      <c r="K5" s="229"/>
      <c r="L5" s="229"/>
      <c r="M5" s="229"/>
      <c r="N5" s="229"/>
    </row>
    <row r="6" spans="1:14" ht="15.75" thickBot="1">
      <c r="A6" t="s">
        <v>200</v>
      </c>
      <c r="H6" s="214" t="s">
        <v>470</v>
      </c>
      <c r="I6" s="214"/>
      <c r="J6" s="214"/>
      <c r="K6" s="214"/>
      <c r="L6" s="214"/>
      <c r="M6" s="214"/>
      <c r="N6" s="214"/>
    </row>
    <row r="7" spans="1:14">
      <c r="A7" s="230" t="s">
        <v>14</v>
      </c>
      <c r="B7" s="231"/>
      <c r="C7" s="223" t="s">
        <v>13</v>
      </c>
      <c r="D7" s="224"/>
      <c r="E7" s="225"/>
      <c r="F7" s="223" t="s">
        <v>12</v>
      </c>
      <c r="G7" s="224"/>
      <c r="H7" s="225"/>
      <c r="I7" s="223" t="s">
        <v>11</v>
      </c>
      <c r="J7" s="224"/>
      <c r="K7" s="225"/>
      <c r="L7" s="223" t="s">
        <v>10</v>
      </c>
      <c r="M7" s="224"/>
      <c r="N7" s="225"/>
    </row>
    <row r="8" spans="1:14">
      <c r="A8" s="232"/>
      <c r="B8" s="233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4"/>
      <c r="B9" s="235"/>
      <c r="C9" s="226"/>
      <c r="D9" s="227"/>
      <c r="E9" s="228"/>
      <c r="F9" s="226"/>
      <c r="G9" s="227"/>
      <c r="H9" s="228"/>
      <c r="I9" s="226"/>
      <c r="J9" s="227"/>
      <c r="K9" s="228"/>
      <c r="L9" s="226"/>
      <c r="M9" s="227"/>
      <c r="N9" s="228"/>
    </row>
    <row r="10" spans="1:14">
      <c r="A10" s="236" t="s">
        <v>9</v>
      </c>
      <c r="B10" s="215" t="s">
        <v>8</v>
      </c>
      <c r="C10" s="217"/>
      <c r="D10" s="219"/>
      <c r="E10" s="212"/>
      <c r="F10" s="217"/>
      <c r="G10" s="219"/>
      <c r="H10" s="212"/>
      <c r="I10" s="217"/>
      <c r="J10" s="219"/>
      <c r="K10" s="212"/>
      <c r="L10" s="217"/>
      <c r="M10" s="219"/>
      <c r="N10" s="212"/>
    </row>
    <row r="11" spans="1:14" ht="15.75" thickBot="1">
      <c r="A11" s="237"/>
      <c r="B11" s="216"/>
      <c r="C11" s="218"/>
      <c r="D11" s="220"/>
      <c r="E11" s="213"/>
      <c r="F11" s="218"/>
      <c r="G11" s="220"/>
      <c r="H11" s="213"/>
      <c r="I11" s="218"/>
      <c r="J11" s="220"/>
      <c r="K11" s="213"/>
      <c r="L11" s="218"/>
      <c r="M11" s="220"/>
      <c r="N11" s="213"/>
    </row>
    <row r="12" spans="1:14">
      <c r="A12" s="15"/>
      <c r="B12" s="13" t="s">
        <v>201</v>
      </c>
      <c r="C12" s="15">
        <f>0.0986/2</f>
        <v>4.9299999999999997E-2</v>
      </c>
      <c r="D12" s="18">
        <v>78</v>
      </c>
      <c r="E12" s="19">
        <f t="shared" ref="E12:E16" si="0">C12*D12</f>
        <v>3.8453999999999997</v>
      </c>
      <c r="F12" s="15"/>
      <c r="G12" s="14"/>
      <c r="H12" s="13"/>
      <c r="I12" s="17"/>
      <c r="J12" s="16"/>
      <c r="K12" s="11"/>
      <c r="L12" s="15"/>
      <c r="M12" s="14"/>
      <c r="N12" s="13"/>
    </row>
    <row r="13" spans="1:14">
      <c r="A13" s="8"/>
      <c r="B13" s="6" t="s">
        <v>22</v>
      </c>
      <c r="C13" s="8">
        <f>0.0125/2</f>
        <v>6.2500000000000003E-3</v>
      </c>
      <c r="D13" s="12">
        <v>23</v>
      </c>
      <c r="E13" s="19">
        <f t="shared" si="0"/>
        <v>0.14375000000000002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6</v>
      </c>
      <c r="C14" s="8">
        <f>0.005/2</f>
        <v>2.5000000000000001E-3</v>
      </c>
      <c r="D14" s="12">
        <v>107</v>
      </c>
      <c r="E14" s="19">
        <f t="shared" si="0"/>
        <v>0.26750000000000002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8">
        <f>0.005/2</f>
        <v>2.5000000000000001E-3</v>
      </c>
      <c r="D15" s="12">
        <v>56</v>
      </c>
      <c r="E15" s="19">
        <f t="shared" si="0"/>
        <v>0.14000000000000001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8">
        <f>0.0015/2</f>
        <v>7.5000000000000002E-4</v>
      </c>
      <c r="D16" s="7">
        <v>12</v>
      </c>
      <c r="E16" s="19">
        <f t="shared" si="0"/>
        <v>9.0000000000000011E-3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>
      <c r="A24" s="8"/>
      <c r="B24" s="6"/>
      <c r="C24" s="10"/>
      <c r="D24" s="7"/>
      <c r="E24" s="19"/>
      <c r="F24" s="8"/>
      <c r="G24" s="7"/>
      <c r="H24" s="6"/>
      <c r="I24" s="10"/>
      <c r="J24" s="7"/>
      <c r="K24" s="9"/>
      <c r="L24" s="8"/>
      <c r="M24" s="7"/>
      <c r="N24" s="6"/>
    </row>
    <row r="25" spans="1:14" ht="15.75" thickBot="1">
      <c r="A25" s="3"/>
      <c r="B25" s="1"/>
      <c r="C25" s="5"/>
      <c r="D25" s="2"/>
      <c r="E25" s="19"/>
      <c r="F25" s="3"/>
      <c r="G25" s="2"/>
      <c r="H25" s="1"/>
      <c r="I25" s="5"/>
      <c r="J25" s="2"/>
      <c r="K25" s="4"/>
      <c r="L25" s="3"/>
      <c r="M25" s="2"/>
      <c r="N25" s="1"/>
    </row>
    <row r="26" spans="1:14">
      <c r="A26" s="238" t="s">
        <v>5</v>
      </c>
      <c r="B26" s="239"/>
      <c r="C26" s="244"/>
      <c r="D26" s="245"/>
      <c r="E26" s="246"/>
      <c r="F26" s="244"/>
      <c r="G26" s="245"/>
      <c r="H26" s="246"/>
      <c r="I26" s="244"/>
      <c r="J26" s="245"/>
      <c r="K26" s="246"/>
      <c r="L26" s="244"/>
      <c r="M26" s="245"/>
      <c r="N26" s="246"/>
    </row>
    <row r="27" spans="1:14">
      <c r="A27" s="240" t="s">
        <v>38</v>
      </c>
      <c r="B27" s="241"/>
      <c r="C27" s="247">
        <f>E12+E13+E14+E15+E16+E17</f>
        <v>4.4056499999999996</v>
      </c>
      <c r="D27" s="248"/>
      <c r="E27" s="24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0" t="s">
        <v>3</v>
      </c>
      <c r="B28" s="241"/>
      <c r="C28" s="257">
        <v>50</v>
      </c>
      <c r="D28" s="258"/>
      <c r="E28" s="259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2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>
      <c r="A30" s="242" t="s">
        <v>1</v>
      </c>
      <c r="B30" s="243"/>
      <c r="C30" s="217"/>
      <c r="D30" s="219"/>
      <c r="E30" s="212"/>
      <c r="F30" s="217"/>
      <c r="G30" s="219"/>
      <c r="H30" s="212"/>
      <c r="I30" s="217"/>
      <c r="J30" s="219"/>
      <c r="K30" s="212"/>
      <c r="L30" s="217"/>
      <c r="M30" s="219"/>
      <c r="N30" s="212"/>
    </row>
    <row r="31" spans="1:14" ht="15.75" thickBot="1">
      <c r="A31" s="242" t="s">
        <v>0</v>
      </c>
      <c r="B31" s="243"/>
      <c r="C31" s="218"/>
      <c r="D31" s="220"/>
      <c r="E31" s="213"/>
      <c r="F31" s="218"/>
      <c r="G31" s="220"/>
      <c r="H31" s="213"/>
      <c r="I31" s="218"/>
      <c r="J31" s="220"/>
      <c r="K31" s="213"/>
      <c r="L31" s="218"/>
      <c r="M31" s="220"/>
      <c r="N31" s="213"/>
    </row>
  </sheetData>
  <mergeCells count="53">
    <mergeCell ref="A31:B31"/>
    <mergeCell ref="C31:E31"/>
    <mergeCell ref="F31:H31"/>
    <mergeCell ref="I31:K31"/>
    <mergeCell ref="L31:N31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L28:N28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A26:B26"/>
    <mergeCell ref="C26:E26"/>
    <mergeCell ref="F26:H26"/>
    <mergeCell ref="I26:K26"/>
    <mergeCell ref="L26:N26"/>
    <mergeCell ref="G10:G11"/>
    <mergeCell ref="H10:H11"/>
    <mergeCell ref="F10:F11"/>
    <mergeCell ref="A4:D4"/>
    <mergeCell ref="F5:N5"/>
    <mergeCell ref="H6:N6"/>
    <mergeCell ref="A7:B9"/>
    <mergeCell ref="C7:E9"/>
    <mergeCell ref="F7:H9"/>
    <mergeCell ref="I7:K9"/>
    <mergeCell ref="L7:N9"/>
    <mergeCell ref="A10:A11"/>
    <mergeCell ref="B10:B11"/>
    <mergeCell ref="C10:C11"/>
    <mergeCell ref="D10:D11"/>
    <mergeCell ref="E10:E11"/>
    <mergeCell ref="L3:N3"/>
    <mergeCell ref="I10:I11"/>
    <mergeCell ref="J10:J11"/>
    <mergeCell ref="K10:K11"/>
    <mergeCell ref="L10:L11"/>
    <mergeCell ref="M10:M11"/>
    <mergeCell ref="N10:N11"/>
  </mergeCells>
  <pageMargins left="0.37" right="0.27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</sheetPr>
  <dimension ref="A2:N30"/>
  <sheetViews>
    <sheetView workbookViewId="0">
      <selection activeCell="I28" sqref="I28:K28"/>
    </sheetView>
  </sheetViews>
  <sheetFormatPr defaultRowHeight="15"/>
  <cols>
    <col min="1" max="1" width="5.42578125" customWidth="1"/>
    <col min="2" max="2" width="22.7109375" customWidth="1"/>
    <col min="3" max="3" width="9.5703125" customWidth="1"/>
  </cols>
  <sheetData>
    <row r="2" spans="1:14">
      <c r="L2" s="221" t="s">
        <v>19</v>
      </c>
      <c r="M2" s="221"/>
      <c r="N2" s="221"/>
    </row>
    <row r="3" spans="1:14">
      <c r="A3" s="222" t="s">
        <v>18</v>
      </c>
      <c r="B3" s="222"/>
      <c r="C3" s="222"/>
      <c r="D3" s="222"/>
    </row>
    <row r="4" spans="1:14" ht="18.75">
      <c r="A4" t="s">
        <v>17</v>
      </c>
      <c r="F4" s="229" t="s">
        <v>16</v>
      </c>
      <c r="G4" s="229"/>
      <c r="H4" s="229"/>
      <c r="I4" s="229"/>
      <c r="J4" s="229"/>
      <c r="K4" s="229"/>
      <c r="L4" s="229"/>
      <c r="M4" s="229"/>
      <c r="N4" s="229"/>
    </row>
    <row r="5" spans="1:14" ht="15.75" thickBot="1">
      <c r="A5" t="s">
        <v>203</v>
      </c>
      <c r="H5" s="214" t="s">
        <v>471</v>
      </c>
      <c r="I5" s="214"/>
      <c r="J5" s="214"/>
      <c r="K5" s="214"/>
      <c r="L5" s="214"/>
      <c r="M5" s="214"/>
      <c r="N5" s="214"/>
    </row>
    <row r="6" spans="1:14">
      <c r="A6" s="230" t="s">
        <v>14</v>
      </c>
      <c r="B6" s="231"/>
      <c r="C6" s="223" t="s">
        <v>13</v>
      </c>
      <c r="D6" s="224"/>
      <c r="E6" s="225"/>
      <c r="F6" s="223" t="s">
        <v>12</v>
      </c>
      <c r="G6" s="224"/>
      <c r="H6" s="225"/>
      <c r="I6" s="223" t="s">
        <v>11</v>
      </c>
      <c r="J6" s="224"/>
      <c r="K6" s="225"/>
      <c r="L6" s="223" t="s">
        <v>10</v>
      </c>
      <c r="M6" s="224"/>
      <c r="N6" s="225"/>
    </row>
    <row r="7" spans="1:14">
      <c r="A7" s="232"/>
      <c r="B7" s="233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4"/>
      <c r="B8" s="235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6" t="s">
        <v>9</v>
      </c>
      <c r="B9" s="215" t="s">
        <v>8</v>
      </c>
      <c r="C9" s="217"/>
      <c r="D9" s="219"/>
      <c r="E9" s="212"/>
      <c r="F9" s="217"/>
      <c r="G9" s="219"/>
      <c r="H9" s="212"/>
      <c r="I9" s="217"/>
      <c r="J9" s="219"/>
      <c r="K9" s="212"/>
      <c r="L9" s="217"/>
      <c r="M9" s="219"/>
      <c r="N9" s="212"/>
    </row>
    <row r="10" spans="1:14" ht="15.75" thickBot="1">
      <c r="A10" s="237"/>
      <c r="B10" s="216"/>
      <c r="C10" s="218"/>
      <c r="D10" s="220"/>
      <c r="E10" s="213"/>
      <c r="F10" s="218"/>
      <c r="G10" s="220"/>
      <c r="H10" s="213"/>
      <c r="I10" s="218"/>
      <c r="J10" s="220"/>
      <c r="K10" s="213"/>
      <c r="L10" s="218"/>
      <c r="M10" s="220"/>
      <c r="N10" s="213"/>
    </row>
    <row r="11" spans="1:14">
      <c r="A11" s="15"/>
      <c r="B11" s="13" t="s">
        <v>85</v>
      </c>
      <c r="C11" s="46">
        <f>0.15*0.0357/0.1</f>
        <v>5.355E-2</v>
      </c>
      <c r="D11" s="18">
        <v>52.5</v>
      </c>
      <c r="E11" s="19">
        <f t="shared" ref="E11:E17" si="0">C11*D11</f>
        <v>2.811375</v>
      </c>
      <c r="F11" s="15"/>
      <c r="G11" s="14"/>
      <c r="H11" s="13"/>
      <c r="I11" s="17"/>
      <c r="J11" s="16"/>
      <c r="K11" s="19"/>
      <c r="L11" s="15"/>
      <c r="M11" s="14"/>
      <c r="N11" s="13"/>
    </row>
    <row r="12" spans="1:14">
      <c r="A12" s="8"/>
      <c r="B12" s="6" t="s">
        <v>25</v>
      </c>
      <c r="C12" s="26">
        <f>0.15*0.0045/0.1</f>
        <v>6.7499999999999991E-3</v>
      </c>
      <c r="D12" s="12">
        <v>293</v>
      </c>
      <c r="E12" s="19">
        <f t="shared" si="0"/>
        <v>1.9777499999999997</v>
      </c>
      <c r="F12" s="8"/>
      <c r="G12" s="7"/>
      <c r="H12" s="6"/>
      <c r="I12" s="10"/>
      <c r="J12" s="7"/>
      <c r="K12" s="19"/>
      <c r="L12" s="8"/>
      <c r="M12" s="7"/>
      <c r="N12" s="6"/>
    </row>
    <row r="13" spans="1:14">
      <c r="A13" s="8"/>
      <c r="B13" s="6" t="s">
        <v>27</v>
      </c>
      <c r="C13" s="10">
        <f>0.15*0.075/0.1</f>
        <v>0.11249999999999999</v>
      </c>
      <c r="D13" s="12"/>
      <c r="E13" s="19">
        <f t="shared" si="0"/>
        <v>0</v>
      </c>
      <c r="F13" s="8"/>
      <c r="G13" s="7"/>
      <c r="H13" s="6"/>
      <c r="I13" s="10"/>
      <c r="J13" s="7"/>
      <c r="K13" s="19"/>
      <c r="L13" s="8"/>
      <c r="M13" s="7"/>
      <c r="N13" s="6"/>
    </row>
    <row r="14" spans="1:14">
      <c r="A14" s="8"/>
      <c r="B14" s="6" t="s">
        <v>28</v>
      </c>
      <c r="C14" s="26">
        <f>0.15*0.001/0.1</f>
        <v>1.4999999999999998E-3</v>
      </c>
      <c r="D14" s="12">
        <v>12</v>
      </c>
      <c r="E14" s="19">
        <f t="shared" si="0"/>
        <v>1.7999999999999999E-2</v>
      </c>
      <c r="F14" s="8"/>
      <c r="G14" s="7"/>
      <c r="H14" s="6"/>
      <c r="I14" s="10"/>
      <c r="J14" s="7"/>
      <c r="K14" s="19"/>
      <c r="L14" s="8"/>
      <c r="M14" s="7"/>
      <c r="N14" s="6"/>
    </row>
    <row r="15" spans="1:14">
      <c r="A15" s="8"/>
      <c r="B15" s="6" t="s">
        <v>25</v>
      </c>
      <c r="C15" s="10">
        <v>5.0000000000000001E-3</v>
      </c>
      <c r="D15" s="7">
        <v>293</v>
      </c>
      <c r="E15" s="19">
        <f t="shared" si="0"/>
        <v>1.4650000000000001</v>
      </c>
      <c r="F15" s="8"/>
      <c r="G15" s="7"/>
      <c r="H15" s="6"/>
      <c r="I15" s="10"/>
      <c r="J15" s="7"/>
      <c r="K15" s="19"/>
      <c r="L15" s="8"/>
      <c r="M15" s="7"/>
      <c r="N15" s="6"/>
    </row>
    <row r="16" spans="1:14">
      <c r="A16" s="8"/>
      <c r="B16" s="6"/>
      <c r="C16" s="10"/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214</v>
      </c>
      <c r="C17" s="10">
        <v>5.0000000000000001E-3</v>
      </c>
      <c r="D17" s="7">
        <v>202</v>
      </c>
      <c r="E17" s="19">
        <f t="shared" si="0"/>
        <v>1.01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26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 t="s">
        <v>218</v>
      </c>
      <c r="G25" s="245"/>
      <c r="H25" s="246"/>
      <c r="I25" s="244" t="s">
        <v>537</v>
      </c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E11+E12+E14</f>
        <v>4.8071249999999992</v>
      </c>
      <c r="D26" s="248"/>
      <c r="E26" s="249"/>
      <c r="F26" s="247">
        <f>E11+E12+E14+E15</f>
        <v>6.2721249999999991</v>
      </c>
      <c r="G26" s="219"/>
      <c r="H26" s="212"/>
      <c r="I26" s="247">
        <f>E11+E12+E14+E17</f>
        <v>5.817124999999999</v>
      </c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>
        <v>150</v>
      </c>
      <c r="D27" s="258"/>
      <c r="E27" s="259"/>
      <c r="F27" s="250" t="s">
        <v>219</v>
      </c>
      <c r="G27" s="251"/>
      <c r="H27" s="252"/>
      <c r="I27" s="250" t="s">
        <v>219</v>
      </c>
      <c r="J27" s="251"/>
      <c r="K27" s="25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A30:B30"/>
    <mergeCell ref="C30:E30"/>
    <mergeCell ref="F30:H30"/>
    <mergeCell ref="I30:K30"/>
    <mergeCell ref="L30:N30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5:B25"/>
    <mergeCell ref="C25:E25"/>
    <mergeCell ref="F25:H25"/>
    <mergeCell ref="I25:K25"/>
    <mergeCell ref="L25:N25"/>
    <mergeCell ref="G9:G10"/>
    <mergeCell ref="H9:H10"/>
    <mergeCell ref="F9:F10"/>
    <mergeCell ref="A3:D3"/>
    <mergeCell ref="F4:N4"/>
    <mergeCell ref="H5:N5"/>
    <mergeCell ref="A6:B8"/>
    <mergeCell ref="C6:E8"/>
    <mergeCell ref="F6:H8"/>
    <mergeCell ref="I6:K8"/>
    <mergeCell ref="L6:N8"/>
    <mergeCell ref="A9:A10"/>
    <mergeCell ref="B9:B10"/>
    <mergeCell ref="C9:C10"/>
    <mergeCell ref="D9:D10"/>
    <mergeCell ref="E9:E10"/>
    <mergeCell ref="L2:N2"/>
    <mergeCell ref="I9:I10"/>
    <mergeCell ref="J9:J10"/>
    <mergeCell ref="K9:K10"/>
    <mergeCell ref="L9:L10"/>
    <mergeCell ref="M9:M10"/>
    <mergeCell ref="N9:N10"/>
  </mergeCells>
  <pageMargins left="0.48" right="0.3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C23" sqref="C23:E23"/>
    </sheetView>
  </sheetViews>
  <sheetFormatPr defaultRowHeight="15"/>
  <cols>
    <col min="1" max="1" width="8.140625" customWidth="1"/>
    <col min="2" max="2" width="25.85546875" customWidth="1"/>
    <col min="3" max="3" width="8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397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8"/>
      <c r="B10" s="6" t="s">
        <v>400</v>
      </c>
      <c r="C10" s="10">
        <v>0.4</v>
      </c>
      <c r="D10" s="12"/>
      <c r="E10" s="19">
        <v>40</v>
      </c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6"/>
      <c r="C11" s="10"/>
      <c r="D11" s="7"/>
      <c r="E11" s="19"/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/>
      <c r="C12" s="10"/>
      <c r="D12" s="7"/>
      <c r="E12" s="19"/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/>
      <c r="C13" s="10"/>
      <c r="D13" s="7"/>
      <c r="E13" s="9"/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526</v>
      </c>
      <c r="C14" s="10"/>
      <c r="D14" s="7"/>
      <c r="E14" s="9"/>
      <c r="F14" s="8">
        <v>9.5000000000000001E-2</v>
      </c>
      <c r="G14" s="7"/>
      <c r="H14" s="6">
        <v>10</v>
      </c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 ht="15.75" thickBot="1">
      <c r="A20" s="3"/>
      <c r="B20" s="1"/>
      <c r="C20" s="5"/>
      <c r="D20" s="2"/>
      <c r="E20" s="4"/>
      <c r="F20" s="3"/>
      <c r="G20" s="2"/>
      <c r="H20" s="1"/>
      <c r="I20" s="5"/>
      <c r="J20" s="2"/>
      <c r="K20" s="4"/>
      <c r="L20" s="3"/>
      <c r="M20" s="2"/>
      <c r="N20" s="1"/>
    </row>
    <row r="21" spans="1:14">
      <c r="A21" s="238" t="s">
        <v>5</v>
      </c>
      <c r="B21" s="239"/>
      <c r="C21" s="244"/>
      <c r="D21" s="245"/>
      <c r="E21" s="246"/>
      <c r="F21" s="244"/>
      <c r="G21" s="245"/>
      <c r="H21" s="246"/>
      <c r="I21" s="244"/>
      <c r="J21" s="245"/>
      <c r="K21" s="246"/>
      <c r="L21" s="244"/>
      <c r="M21" s="245"/>
      <c r="N21" s="246"/>
    </row>
    <row r="22" spans="1:14">
      <c r="A22" s="240" t="s">
        <v>4</v>
      </c>
      <c r="B22" s="241"/>
      <c r="C22" s="247">
        <f>E10</f>
        <v>40</v>
      </c>
      <c r="D22" s="248"/>
      <c r="E22" s="249"/>
      <c r="F22" s="217">
        <f>H14</f>
        <v>10</v>
      </c>
      <c r="G22" s="219"/>
      <c r="H22" s="212"/>
      <c r="I22" s="217"/>
      <c r="J22" s="219"/>
      <c r="K22" s="212"/>
      <c r="L22" s="217"/>
      <c r="M22" s="219"/>
      <c r="N22" s="212"/>
    </row>
    <row r="23" spans="1:14">
      <c r="A23" s="240" t="s">
        <v>3</v>
      </c>
      <c r="B23" s="241"/>
      <c r="C23" s="250">
        <v>0.4</v>
      </c>
      <c r="D23" s="251"/>
      <c r="E23" s="252"/>
      <c r="F23" s="250">
        <v>9.5000000000000001E-2</v>
      </c>
      <c r="G23" s="251"/>
      <c r="H23" s="252"/>
      <c r="I23" s="217"/>
      <c r="J23" s="219"/>
      <c r="K23" s="212"/>
      <c r="L23" s="217"/>
      <c r="M23" s="219"/>
      <c r="N23" s="212"/>
    </row>
    <row r="24" spans="1:14">
      <c r="A24" s="242" t="s">
        <v>2</v>
      </c>
      <c r="B24" s="243"/>
      <c r="C24" s="217"/>
      <c r="D24" s="219"/>
      <c r="E24" s="212"/>
      <c r="F24" s="217"/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2" t="s">
        <v>1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 ht="15.75" thickBot="1">
      <c r="A26" s="242" t="s">
        <v>0</v>
      </c>
      <c r="B26" s="243"/>
      <c r="C26" s="218"/>
      <c r="D26" s="220"/>
      <c r="E26" s="213"/>
      <c r="F26" s="218"/>
      <c r="G26" s="220"/>
      <c r="H26" s="213"/>
      <c r="I26" s="218"/>
      <c r="J26" s="220"/>
      <c r="K26" s="213"/>
      <c r="L26" s="218"/>
      <c r="M26" s="220"/>
      <c r="N26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1:B21"/>
    <mergeCell ref="C21:E21"/>
    <mergeCell ref="F21:H21"/>
    <mergeCell ref="I21:K21"/>
    <mergeCell ref="L21:N21"/>
    <mergeCell ref="L23:N23"/>
    <mergeCell ref="A22:B22"/>
    <mergeCell ref="C22:E22"/>
    <mergeCell ref="F22:H22"/>
    <mergeCell ref="I22:K22"/>
    <mergeCell ref="L22:N22"/>
    <mergeCell ref="A23:B23"/>
    <mergeCell ref="C23:E23"/>
    <mergeCell ref="F23:H23"/>
    <mergeCell ref="I23:K23"/>
    <mergeCell ref="A25:B25"/>
    <mergeCell ref="C25:E25"/>
    <mergeCell ref="F25:H25"/>
    <mergeCell ref="I25:K25"/>
    <mergeCell ref="L25:N25"/>
    <mergeCell ref="A24:B24"/>
    <mergeCell ref="C24:E24"/>
    <mergeCell ref="F24:H24"/>
    <mergeCell ref="I24:K24"/>
    <mergeCell ref="L24:N24"/>
    <mergeCell ref="A26:B26"/>
    <mergeCell ref="C26:E26"/>
    <mergeCell ref="F26:H26"/>
    <mergeCell ref="I26:K26"/>
    <mergeCell ref="L26:N26"/>
  </mergeCells>
  <pageMargins left="0.42" right="0.17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3:N31"/>
  <sheetViews>
    <sheetView workbookViewId="0">
      <selection activeCell="G12" sqref="G12:H22"/>
    </sheetView>
  </sheetViews>
  <sheetFormatPr defaultRowHeight="15"/>
  <cols>
    <col min="1" max="1" width="5.42578125" customWidth="1"/>
    <col min="2" max="2" width="22" customWidth="1"/>
    <col min="3" max="3" width="9.5703125" customWidth="1"/>
  </cols>
  <sheetData>
    <row r="3" spans="1:14">
      <c r="L3" s="221" t="s">
        <v>19</v>
      </c>
      <c r="M3" s="221"/>
      <c r="N3" s="221"/>
    </row>
    <row r="4" spans="1:14">
      <c r="A4" s="222" t="s">
        <v>18</v>
      </c>
      <c r="B4" s="222"/>
      <c r="C4" s="222"/>
      <c r="D4" s="222"/>
    </row>
    <row r="5" spans="1:14" ht="18.75">
      <c r="A5" t="s">
        <v>17</v>
      </c>
      <c r="F5" s="229" t="s">
        <v>16</v>
      </c>
      <c r="G5" s="229"/>
      <c r="H5" s="229"/>
      <c r="I5" s="229"/>
      <c r="J5" s="229"/>
      <c r="K5" s="229"/>
      <c r="L5" s="229"/>
      <c r="M5" s="229"/>
      <c r="N5" s="229"/>
    </row>
    <row r="6" spans="1:14" ht="15.75" thickBot="1">
      <c r="A6" t="s">
        <v>204</v>
      </c>
      <c r="H6" s="214" t="s">
        <v>490</v>
      </c>
      <c r="I6" s="214"/>
      <c r="J6" s="214"/>
      <c r="K6" s="214"/>
      <c r="L6" s="214"/>
      <c r="M6" s="214"/>
      <c r="N6" s="214"/>
    </row>
    <row r="7" spans="1:14">
      <c r="A7" s="230" t="s">
        <v>14</v>
      </c>
      <c r="B7" s="231"/>
      <c r="C7" s="223" t="s">
        <v>13</v>
      </c>
      <c r="D7" s="224"/>
      <c r="E7" s="225"/>
      <c r="F7" s="223" t="s">
        <v>12</v>
      </c>
      <c r="G7" s="224"/>
      <c r="H7" s="225"/>
      <c r="I7" s="223" t="s">
        <v>11</v>
      </c>
      <c r="J7" s="224"/>
      <c r="K7" s="225"/>
      <c r="L7" s="223" t="s">
        <v>10</v>
      </c>
      <c r="M7" s="224"/>
      <c r="N7" s="225"/>
    </row>
    <row r="8" spans="1:14">
      <c r="A8" s="232"/>
      <c r="B8" s="233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4"/>
      <c r="B9" s="235"/>
      <c r="C9" s="226"/>
      <c r="D9" s="227"/>
      <c r="E9" s="228"/>
      <c r="F9" s="226"/>
      <c r="G9" s="227"/>
      <c r="H9" s="228"/>
      <c r="I9" s="226"/>
      <c r="J9" s="227"/>
      <c r="K9" s="228"/>
      <c r="L9" s="226"/>
      <c r="M9" s="227"/>
      <c r="N9" s="228"/>
    </row>
    <row r="10" spans="1:14">
      <c r="A10" s="236" t="s">
        <v>9</v>
      </c>
      <c r="B10" s="215" t="s">
        <v>8</v>
      </c>
      <c r="C10" s="217"/>
      <c r="D10" s="219"/>
      <c r="E10" s="212"/>
      <c r="F10" s="217"/>
      <c r="G10" s="219"/>
      <c r="H10" s="212"/>
      <c r="I10" s="217"/>
      <c r="J10" s="219"/>
      <c r="K10" s="212"/>
      <c r="L10" s="217"/>
      <c r="M10" s="219"/>
      <c r="N10" s="212"/>
    </row>
    <row r="11" spans="1:14" ht="15.75" thickBot="1">
      <c r="A11" s="237"/>
      <c r="B11" s="216"/>
      <c r="C11" s="218"/>
      <c r="D11" s="220"/>
      <c r="E11" s="260"/>
      <c r="F11" s="218"/>
      <c r="G11" s="283"/>
      <c r="H11" s="260"/>
      <c r="I11" s="218"/>
      <c r="J11" s="220"/>
      <c r="K11" s="213"/>
      <c r="L11" s="218"/>
      <c r="M11" s="220"/>
      <c r="N11" s="213"/>
    </row>
    <row r="12" spans="1:14">
      <c r="A12" s="15"/>
      <c r="B12" s="13" t="s">
        <v>205</v>
      </c>
      <c r="C12" s="17">
        <v>6.25E-2</v>
      </c>
      <c r="D12" s="18">
        <v>78</v>
      </c>
      <c r="E12" s="12">
        <f>C12*D12</f>
        <v>4.875</v>
      </c>
      <c r="F12" s="17">
        <v>6.25E-2</v>
      </c>
      <c r="G12" s="12">
        <v>78</v>
      </c>
      <c r="H12" s="12">
        <f>F12*G12</f>
        <v>4.875</v>
      </c>
      <c r="I12" s="17"/>
      <c r="J12" s="16"/>
      <c r="K12" s="11"/>
      <c r="L12" s="15"/>
      <c r="M12" s="14"/>
      <c r="N12" s="13"/>
    </row>
    <row r="13" spans="1:14">
      <c r="A13" s="8"/>
      <c r="B13" s="6" t="s">
        <v>21</v>
      </c>
      <c r="C13" s="26">
        <v>0.04</v>
      </c>
      <c r="D13" s="12">
        <v>12</v>
      </c>
      <c r="E13" s="12">
        <f t="shared" ref="E13:E22" si="0">C13*D13</f>
        <v>0.48</v>
      </c>
      <c r="F13" s="26">
        <v>0.04</v>
      </c>
      <c r="G13" s="12">
        <v>12</v>
      </c>
      <c r="H13" s="12">
        <f t="shared" ref="H13:H22" si="1">F13*G13</f>
        <v>0.48</v>
      </c>
      <c r="I13" s="10"/>
      <c r="J13" s="7"/>
      <c r="K13" s="9"/>
      <c r="L13" s="8"/>
      <c r="M13" s="7"/>
      <c r="N13" s="6"/>
    </row>
    <row r="14" spans="1:14">
      <c r="A14" s="8"/>
      <c r="B14" s="6" t="s">
        <v>22</v>
      </c>
      <c r="C14" s="10">
        <v>1.2500000000000001E-2</v>
      </c>
      <c r="D14" s="12">
        <v>23</v>
      </c>
      <c r="E14" s="12">
        <f t="shared" si="0"/>
        <v>0.28750000000000003</v>
      </c>
      <c r="F14" s="10">
        <v>1.2500000000000001E-2</v>
      </c>
      <c r="G14" s="12">
        <v>23</v>
      </c>
      <c r="H14" s="12">
        <f t="shared" si="1"/>
        <v>0.28750000000000003</v>
      </c>
      <c r="I14" s="10"/>
      <c r="J14" s="7"/>
      <c r="K14" s="9"/>
      <c r="L14" s="8"/>
      <c r="M14" s="7"/>
      <c r="N14" s="6"/>
    </row>
    <row r="15" spans="1:14">
      <c r="A15" s="8"/>
      <c r="B15" s="6" t="s">
        <v>206</v>
      </c>
      <c r="C15" s="26">
        <v>3.0000000000000001E-3</v>
      </c>
      <c r="D15" s="12"/>
      <c r="E15" s="12">
        <f t="shared" si="0"/>
        <v>0</v>
      </c>
      <c r="F15" s="26">
        <v>3.0000000000000001E-3</v>
      </c>
      <c r="G15" s="12"/>
      <c r="H15" s="12">
        <f t="shared" si="1"/>
        <v>0</v>
      </c>
      <c r="I15" s="10"/>
      <c r="J15" s="7"/>
      <c r="K15" s="9"/>
      <c r="L15" s="8"/>
      <c r="M15" s="7"/>
      <c r="N15" s="6"/>
    </row>
    <row r="16" spans="1:14">
      <c r="A16" s="8"/>
      <c r="B16" s="6" t="s">
        <v>23</v>
      </c>
      <c r="C16" s="10">
        <v>1.2E-2</v>
      </c>
      <c r="D16" s="7">
        <v>24</v>
      </c>
      <c r="E16" s="12">
        <f t="shared" si="0"/>
        <v>0.28800000000000003</v>
      </c>
      <c r="F16" s="10">
        <v>1.2E-2</v>
      </c>
      <c r="G16" s="7">
        <v>24</v>
      </c>
      <c r="H16" s="12">
        <f t="shared" si="1"/>
        <v>0.28800000000000003</v>
      </c>
      <c r="I16" s="10"/>
      <c r="J16" s="7"/>
      <c r="K16" s="9"/>
      <c r="L16" s="8"/>
      <c r="M16" s="7"/>
      <c r="N16" s="6"/>
    </row>
    <row r="17" spans="1:14">
      <c r="A17" s="8"/>
      <c r="B17" s="6" t="s">
        <v>25</v>
      </c>
      <c r="C17" s="10">
        <v>5.0000000000000001E-3</v>
      </c>
      <c r="D17" s="7">
        <v>293</v>
      </c>
      <c r="E17" s="12">
        <f t="shared" si="0"/>
        <v>1.4650000000000001</v>
      </c>
      <c r="F17" s="10">
        <v>5.0000000000000001E-3</v>
      </c>
      <c r="G17" s="7">
        <v>293</v>
      </c>
      <c r="H17" s="12">
        <f t="shared" si="1"/>
        <v>1.4650000000000001</v>
      </c>
      <c r="I17" s="10"/>
      <c r="J17" s="7"/>
      <c r="K17" s="9"/>
      <c r="L17" s="8"/>
      <c r="M17" s="7"/>
      <c r="N17" s="6"/>
    </row>
    <row r="18" spans="1:14">
      <c r="A18" s="8"/>
      <c r="B18" s="6" t="s">
        <v>207</v>
      </c>
      <c r="C18" s="10">
        <v>1E-4</v>
      </c>
      <c r="D18" s="7">
        <v>88</v>
      </c>
      <c r="E18" s="12">
        <f t="shared" si="0"/>
        <v>8.8000000000000005E-3</v>
      </c>
      <c r="F18" s="10">
        <v>1E-4</v>
      </c>
      <c r="G18" s="7">
        <v>88</v>
      </c>
      <c r="H18" s="12">
        <f t="shared" si="1"/>
        <v>8.8000000000000005E-3</v>
      </c>
      <c r="I18" s="10"/>
      <c r="J18" s="7"/>
      <c r="K18" s="9"/>
      <c r="L18" s="8"/>
      <c r="M18" s="7"/>
      <c r="N18" s="6"/>
    </row>
    <row r="19" spans="1:14">
      <c r="A19" s="8"/>
      <c r="B19" s="6" t="s">
        <v>28</v>
      </c>
      <c r="C19" s="26">
        <v>1.5E-3</v>
      </c>
      <c r="D19" s="7">
        <v>12</v>
      </c>
      <c r="E19" s="12">
        <f t="shared" si="0"/>
        <v>1.8000000000000002E-2</v>
      </c>
      <c r="F19" s="26">
        <v>1.5E-3</v>
      </c>
      <c r="G19" s="7">
        <v>12</v>
      </c>
      <c r="H19" s="12">
        <f t="shared" si="1"/>
        <v>1.8000000000000002E-2</v>
      </c>
      <c r="I19" s="10"/>
      <c r="J19" s="7"/>
      <c r="K19" s="9"/>
      <c r="L19" s="8"/>
      <c r="M19" s="7"/>
      <c r="N19" s="6"/>
    </row>
    <row r="20" spans="1:14">
      <c r="A20" s="8"/>
      <c r="B20" s="6" t="s">
        <v>27</v>
      </c>
      <c r="C20" s="10">
        <v>0.2</v>
      </c>
      <c r="D20" s="7"/>
      <c r="E20" s="12">
        <f t="shared" si="0"/>
        <v>0</v>
      </c>
      <c r="F20" s="10">
        <v>0.2</v>
      </c>
      <c r="G20" s="7"/>
      <c r="H20" s="12">
        <f t="shared" si="1"/>
        <v>0</v>
      </c>
      <c r="I20" s="10"/>
      <c r="J20" s="7"/>
      <c r="K20" s="9"/>
      <c r="L20" s="8"/>
      <c r="M20" s="7"/>
      <c r="N20" s="6"/>
    </row>
    <row r="21" spans="1:14">
      <c r="A21" s="8"/>
      <c r="B21" s="6" t="s">
        <v>29</v>
      </c>
      <c r="C21" s="10">
        <v>0.01</v>
      </c>
      <c r="D21" s="7">
        <v>116.67</v>
      </c>
      <c r="E21" s="12">
        <f t="shared" si="0"/>
        <v>1.1667000000000001</v>
      </c>
      <c r="F21" s="10">
        <v>0.01</v>
      </c>
      <c r="G21" s="7">
        <v>116.67</v>
      </c>
      <c r="H21" s="12">
        <f t="shared" si="1"/>
        <v>1.1667000000000001</v>
      </c>
      <c r="I21" s="10"/>
      <c r="J21" s="7"/>
      <c r="K21" s="9"/>
      <c r="L21" s="8"/>
      <c r="M21" s="7"/>
      <c r="N21" s="6"/>
    </row>
    <row r="22" spans="1:14">
      <c r="A22" s="8"/>
      <c r="B22" s="6" t="s">
        <v>208</v>
      </c>
      <c r="C22" s="10">
        <v>4.9000000000000002E-2</v>
      </c>
      <c r="D22" s="7">
        <v>230</v>
      </c>
      <c r="E22" s="12">
        <f t="shared" si="0"/>
        <v>11.27</v>
      </c>
      <c r="F22" s="10">
        <f>C22/2</f>
        <v>2.4500000000000001E-2</v>
      </c>
      <c r="G22" s="7">
        <v>230</v>
      </c>
      <c r="H22" s="12">
        <f t="shared" si="1"/>
        <v>5.6349999999999998</v>
      </c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>
      <c r="A24" s="8"/>
      <c r="B24" s="6"/>
      <c r="C24" s="10"/>
      <c r="D24" s="7"/>
      <c r="E24" s="19"/>
      <c r="F24" s="8"/>
      <c r="G24" s="7"/>
      <c r="H24" s="6"/>
      <c r="I24" s="10"/>
      <c r="J24" s="7"/>
      <c r="K24" s="9"/>
      <c r="L24" s="8"/>
      <c r="M24" s="7"/>
      <c r="N24" s="6"/>
    </row>
    <row r="25" spans="1:14" ht="15.75" thickBot="1">
      <c r="A25" s="3"/>
      <c r="B25" s="1"/>
      <c r="C25" s="5"/>
      <c r="D25" s="2"/>
      <c r="E25" s="19"/>
      <c r="F25" s="3"/>
      <c r="G25" s="2"/>
      <c r="H25" s="1"/>
      <c r="I25" s="5"/>
      <c r="J25" s="2"/>
      <c r="K25" s="4"/>
      <c r="L25" s="3"/>
      <c r="M25" s="2"/>
      <c r="N25" s="1"/>
    </row>
    <row r="26" spans="1:14">
      <c r="A26" s="238" t="s">
        <v>5</v>
      </c>
      <c r="B26" s="239"/>
      <c r="C26" s="244"/>
      <c r="D26" s="245"/>
      <c r="E26" s="246"/>
      <c r="F26" s="244"/>
      <c r="G26" s="245"/>
      <c r="H26" s="246"/>
      <c r="I26" s="244"/>
      <c r="J26" s="245"/>
      <c r="K26" s="246"/>
      <c r="L26" s="244"/>
      <c r="M26" s="245"/>
      <c r="N26" s="246"/>
    </row>
    <row r="27" spans="1:14">
      <c r="A27" s="240" t="s">
        <v>38</v>
      </c>
      <c r="B27" s="241"/>
      <c r="C27" s="247">
        <f>E12+E13+E14+E15+E16+E17+E18+E19+E21+E22+E20</f>
        <v>19.859000000000002</v>
      </c>
      <c r="D27" s="248"/>
      <c r="E27" s="249"/>
      <c r="F27" s="247">
        <f>H12+H13+H14+H15+H16+H17+H18+H19+H21+H22</f>
        <v>14.224</v>
      </c>
      <c r="G27" s="248"/>
      <c r="H27" s="249"/>
      <c r="I27" s="217"/>
      <c r="J27" s="219"/>
      <c r="K27" s="212"/>
      <c r="L27" s="217"/>
      <c r="M27" s="219"/>
      <c r="N27" s="212"/>
    </row>
    <row r="28" spans="1:14">
      <c r="A28" s="240" t="s">
        <v>3</v>
      </c>
      <c r="B28" s="241"/>
      <c r="C28" s="257" t="s">
        <v>165</v>
      </c>
      <c r="D28" s="258"/>
      <c r="E28" s="259"/>
      <c r="F28" s="250" t="s">
        <v>406</v>
      </c>
      <c r="G28" s="251"/>
      <c r="H28" s="252"/>
      <c r="I28" s="217"/>
      <c r="J28" s="219"/>
      <c r="K28" s="212"/>
      <c r="L28" s="217"/>
      <c r="M28" s="219"/>
      <c r="N28" s="212"/>
    </row>
    <row r="29" spans="1:14">
      <c r="A29" s="242" t="s">
        <v>2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>
      <c r="A30" s="242" t="s">
        <v>1</v>
      </c>
      <c r="B30" s="243"/>
      <c r="C30" s="217"/>
      <c r="D30" s="219"/>
      <c r="E30" s="212"/>
      <c r="F30" s="217"/>
      <c r="G30" s="219"/>
      <c r="H30" s="212"/>
      <c r="I30" s="217"/>
      <c r="J30" s="219"/>
      <c r="K30" s="212"/>
      <c r="L30" s="217"/>
      <c r="M30" s="219"/>
      <c r="N30" s="212"/>
    </row>
    <row r="31" spans="1:14" ht="15.75" thickBot="1">
      <c r="A31" s="242" t="s">
        <v>0</v>
      </c>
      <c r="B31" s="243"/>
      <c r="C31" s="218"/>
      <c r="D31" s="220"/>
      <c r="E31" s="213"/>
      <c r="F31" s="218"/>
      <c r="G31" s="220"/>
      <c r="H31" s="213"/>
      <c r="I31" s="218"/>
      <c r="J31" s="220"/>
      <c r="K31" s="213"/>
      <c r="L31" s="218"/>
      <c r="M31" s="220"/>
      <c r="N31" s="213"/>
    </row>
  </sheetData>
  <mergeCells count="53">
    <mergeCell ref="A31:B31"/>
    <mergeCell ref="C31:E31"/>
    <mergeCell ref="F31:H31"/>
    <mergeCell ref="I31:K31"/>
    <mergeCell ref="L31:N31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L28:N28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A26:B26"/>
    <mergeCell ref="C26:E26"/>
    <mergeCell ref="F26:H26"/>
    <mergeCell ref="I26:K26"/>
    <mergeCell ref="L26:N26"/>
    <mergeCell ref="G10:G11"/>
    <mergeCell ref="H10:H11"/>
    <mergeCell ref="F10:F11"/>
    <mergeCell ref="A4:D4"/>
    <mergeCell ref="F5:N5"/>
    <mergeCell ref="H6:N6"/>
    <mergeCell ref="A7:B9"/>
    <mergeCell ref="C7:E9"/>
    <mergeCell ref="F7:H9"/>
    <mergeCell ref="I7:K9"/>
    <mergeCell ref="L7:N9"/>
    <mergeCell ref="A10:A11"/>
    <mergeCell ref="B10:B11"/>
    <mergeCell ref="C10:C11"/>
    <mergeCell ref="D10:D11"/>
    <mergeCell ref="E10:E11"/>
    <mergeCell ref="L3:N3"/>
    <mergeCell ref="I10:I11"/>
    <mergeCell ref="J10:J11"/>
    <mergeCell ref="K10:K11"/>
    <mergeCell ref="L10:L11"/>
    <mergeCell ref="M10:M11"/>
    <mergeCell ref="N10:N11"/>
  </mergeCells>
  <pageMargins left="0.4" right="0.23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I26" sqref="I26:K26"/>
    </sheetView>
  </sheetViews>
  <sheetFormatPr defaultRowHeight="15"/>
  <cols>
    <col min="2" max="2" width="20.1406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341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84"/>
      <c r="G9" s="283"/>
      <c r="H9" s="260"/>
      <c r="I9" s="218"/>
      <c r="J9" s="220"/>
      <c r="K9" s="213"/>
      <c r="L9" s="218"/>
      <c r="M9" s="220"/>
      <c r="N9" s="213"/>
    </row>
    <row r="10" spans="1:14" ht="15.75" thickBot="1">
      <c r="A10" s="15"/>
      <c r="B10" s="13" t="s">
        <v>342</v>
      </c>
      <c r="C10" s="17">
        <f>0.0476*0.15/0.1</f>
        <v>7.1400000000000005E-2</v>
      </c>
      <c r="D10" s="18">
        <v>87.5</v>
      </c>
      <c r="E10" s="19">
        <f t="shared" ref="E10:E18" si="0">C10*D10</f>
        <v>6.2475000000000005</v>
      </c>
      <c r="F10" s="7">
        <v>4.7600000000000003E-2</v>
      </c>
      <c r="G10" s="12">
        <v>87.5</v>
      </c>
      <c r="H10" s="12">
        <f>F10*G10</f>
        <v>4.165</v>
      </c>
      <c r="I10" s="17">
        <v>7.1400000000000005E-2</v>
      </c>
      <c r="J10" s="18">
        <v>87.5</v>
      </c>
      <c r="K10" s="19">
        <f>I10*J10</f>
        <v>6.2475000000000005</v>
      </c>
      <c r="L10" s="15">
        <v>7.1400000000000005E-2</v>
      </c>
      <c r="M10" s="14">
        <v>67</v>
      </c>
      <c r="N10" s="29">
        <f>L10*M10</f>
        <v>4.7838000000000003</v>
      </c>
    </row>
    <row r="11" spans="1:14" ht="15.75" thickBot="1">
      <c r="A11" s="8"/>
      <c r="B11" s="6" t="s">
        <v>27</v>
      </c>
      <c r="C11" s="26">
        <f>0.071*0.15/0.1</f>
        <v>0.10649999999999997</v>
      </c>
      <c r="D11" s="12"/>
      <c r="E11" s="19">
        <f t="shared" si="0"/>
        <v>0</v>
      </c>
      <c r="F11" s="7">
        <v>7.0999999999999994E-2</v>
      </c>
      <c r="G11" s="12"/>
      <c r="H11" s="12">
        <f t="shared" ref="H11:H17" si="1">F11*G11</f>
        <v>0</v>
      </c>
      <c r="I11" s="10">
        <v>0.10649999999999997</v>
      </c>
      <c r="J11" s="12"/>
      <c r="K11" s="11">
        <f t="shared" ref="K11:K16" si="2">I11*J11</f>
        <v>0</v>
      </c>
      <c r="L11" s="8">
        <v>0.10649999999999997</v>
      </c>
      <c r="M11" s="7"/>
      <c r="N11" s="29">
        <f t="shared" ref="N11:N16" si="3">L11*M11</f>
        <v>0</v>
      </c>
    </row>
    <row r="12" spans="1:14" ht="15.75" thickBot="1">
      <c r="A12" s="8"/>
      <c r="B12" s="6" t="s">
        <v>28</v>
      </c>
      <c r="C12" s="10">
        <f>0.001*0.15/0.1</f>
        <v>1.4999999999999998E-3</v>
      </c>
      <c r="D12" s="12">
        <v>12</v>
      </c>
      <c r="E12" s="19">
        <f t="shared" si="0"/>
        <v>1.7999999999999999E-2</v>
      </c>
      <c r="F12" s="7">
        <v>1E-3</v>
      </c>
      <c r="G12" s="12">
        <v>12</v>
      </c>
      <c r="H12" s="12">
        <f t="shared" si="1"/>
        <v>1.2E-2</v>
      </c>
      <c r="I12" s="10">
        <v>1.4999999999999998E-3</v>
      </c>
      <c r="J12" s="12">
        <v>12</v>
      </c>
      <c r="K12" s="11">
        <f t="shared" si="2"/>
        <v>1.7999999999999999E-2</v>
      </c>
      <c r="L12" s="8">
        <v>1.4999999999999998E-3</v>
      </c>
      <c r="M12" s="7">
        <v>12</v>
      </c>
      <c r="N12" s="29">
        <f t="shared" si="3"/>
        <v>1.7999999999999999E-2</v>
      </c>
    </row>
    <row r="13" spans="1:14" ht="15.75" thickBot="1">
      <c r="A13" s="8"/>
      <c r="B13" s="6" t="s">
        <v>25</v>
      </c>
      <c r="C13" s="26">
        <f>0.005*0.15/0.1</f>
        <v>7.4999999999999997E-3</v>
      </c>
      <c r="D13" s="12">
        <v>293</v>
      </c>
      <c r="E13" s="19">
        <f t="shared" si="0"/>
        <v>2.1974999999999998</v>
      </c>
      <c r="F13" s="7">
        <v>5.0000000000000001E-3</v>
      </c>
      <c r="G13" s="12">
        <v>293</v>
      </c>
      <c r="H13" s="12">
        <f t="shared" si="1"/>
        <v>1.4650000000000001</v>
      </c>
      <c r="I13" s="10">
        <v>7.4999999999999997E-3</v>
      </c>
      <c r="J13" s="12">
        <v>293</v>
      </c>
      <c r="K13" s="11">
        <f t="shared" si="2"/>
        <v>2.1974999999999998</v>
      </c>
      <c r="L13" s="8">
        <v>7.4999999999999997E-3</v>
      </c>
      <c r="M13" s="7">
        <v>293</v>
      </c>
      <c r="N13" s="29">
        <f t="shared" si="3"/>
        <v>2.1974999999999998</v>
      </c>
    </row>
    <row r="14" spans="1:14" ht="15.75" thickBot="1">
      <c r="A14" s="8"/>
      <c r="B14" s="6"/>
      <c r="C14" s="10"/>
      <c r="D14" s="7"/>
      <c r="E14" s="19">
        <f t="shared" si="0"/>
        <v>0</v>
      </c>
      <c r="F14" s="7"/>
      <c r="G14" s="7"/>
      <c r="H14" s="12">
        <f t="shared" si="1"/>
        <v>0</v>
      </c>
      <c r="I14" s="10"/>
      <c r="J14" s="7"/>
      <c r="K14" s="11">
        <f t="shared" si="2"/>
        <v>0</v>
      </c>
      <c r="L14" s="8"/>
      <c r="M14" s="7"/>
      <c r="N14" s="29">
        <f t="shared" si="3"/>
        <v>0</v>
      </c>
    </row>
    <row r="15" spans="1:14" ht="15.75" thickBot="1">
      <c r="A15" s="8"/>
      <c r="B15" s="6" t="s">
        <v>343</v>
      </c>
      <c r="C15" s="10">
        <v>5.0000000000000001E-3</v>
      </c>
      <c r="D15" s="7">
        <v>293</v>
      </c>
      <c r="E15" s="19">
        <f t="shared" si="0"/>
        <v>1.4650000000000001</v>
      </c>
      <c r="F15" s="7">
        <v>5.0000000000000001E-3</v>
      </c>
      <c r="G15" s="7">
        <v>293</v>
      </c>
      <c r="H15" s="12">
        <f t="shared" si="1"/>
        <v>1.4650000000000001</v>
      </c>
      <c r="I15" s="10">
        <v>5.0000000000000001E-3</v>
      </c>
      <c r="J15" s="7">
        <v>293</v>
      </c>
      <c r="K15" s="11">
        <f t="shared" si="2"/>
        <v>1.4650000000000001</v>
      </c>
      <c r="L15" s="8">
        <v>5.0000000000000001E-3</v>
      </c>
      <c r="M15" s="7">
        <v>293</v>
      </c>
      <c r="N15" s="29">
        <f t="shared" si="3"/>
        <v>1.4650000000000001</v>
      </c>
    </row>
    <row r="16" spans="1:14">
      <c r="A16" s="8"/>
      <c r="B16" s="6" t="s">
        <v>42</v>
      </c>
      <c r="C16" s="10">
        <v>5.0000000000000001E-3</v>
      </c>
      <c r="D16" s="7">
        <v>56</v>
      </c>
      <c r="E16" s="19">
        <f t="shared" si="0"/>
        <v>0.28000000000000003</v>
      </c>
      <c r="F16" s="7">
        <v>5.0000000000000001E-3</v>
      </c>
      <c r="G16" s="7">
        <v>56</v>
      </c>
      <c r="H16" s="12">
        <f t="shared" si="1"/>
        <v>0.28000000000000003</v>
      </c>
      <c r="I16" s="10">
        <v>5.0000000000000001E-3</v>
      </c>
      <c r="J16" s="7">
        <v>56</v>
      </c>
      <c r="K16" s="11">
        <f t="shared" si="2"/>
        <v>0.28000000000000003</v>
      </c>
      <c r="L16" s="8">
        <v>5.0000000000000001E-3</v>
      </c>
      <c r="M16" s="7">
        <v>56</v>
      </c>
      <c r="N16" s="13">
        <f t="shared" si="3"/>
        <v>0.28000000000000003</v>
      </c>
    </row>
    <row r="17" spans="1:14">
      <c r="A17" s="8"/>
      <c r="B17" s="6"/>
      <c r="C17" s="26"/>
      <c r="D17" s="7"/>
      <c r="E17" s="19">
        <f t="shared" si="0"/>
        <v>0</v>
      </c>
      <c r="F17" s="7"/>
      <c r="G17" s="7"/>
      <c r="H17" s="12">
        <f t="shared" si="1"/>
        <v>0</v>
      </c>
      <c r="I17" s="10"/>
      <c r="J17" s="7"/>
      <c r="K17" s="9"/>
      <c r="L17" s="8"/>
      <c r="M17" s="7"/>
      <c r="N17" s="6">
        <v>0</v>
      </c>
    </row>
    <row r="18" spans="1:14">
      <c r="A18" s="8"/>
      <c r="B18" s="6"/>
      <c r="C18" s="10"/>
      <c r="D18" s="7"/>
      <c r="E18" s="19">
        <f t="shared" si="0"/>
        <v>0</v>
      </c>
      <c r="F18" s="7"/>
      <c r="G18" s="7"/>
      <c r="H18" s="7"/>
      <c r="I18" s="10"/>
      <c r="J18" s="7"/>
      <c r="K18" s="9"/>
      <c r="L18" s="8"/>
      <c r="M18" s="7"/>
      <c r="N18" s="6">
        <v>0</v>
      </c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 t="s">
        <v>344</v>
      </c>
      <c r="G24" s="245"/>
      <c r="H24" s="246"/>
      <c r="I24" s="244" t="s">
        <v>218</v>
      </c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54">
        <f>E10+E11+E12+E13</f>
        <v>8.463000000000001</v>
      </c>
      <c r="D25" s="255"/>
      <c r="E25" s="256"/>
      <c r="F25" s="254">
        <f>H10+H11+H12+H13+H14+H15+H16</f>
        <v>7.3869999999999996</v>
      </c>
      <c r="G25" s="251"/>
      <c r="H25" s="252"/>
      <c r="I25" s="254">
        <f>K10+K11+K12+K13+K15+K16</f>
        <v>10.208</v>
      </c>
      <c r="J25" s="251"/>
      <c r="K25" s="252"/>
      <c r="L25" s="247">
        <f>N10+N12+N13</f>
        <v>6.9992999999999999</v>
      </c>
      <c r="M25" s="248"/>
      <c r="N25" s="249"/>
    </row>
    <row r="26" spans="1:14">
      <c r="A26" s="240" t="s">
        <v>3</v>
      </c>
      <c r="B26" s="241"/>
      <c r="C26" s="257">
        <v>150</v>
      </c>
      <c r="D26" s="258"/>
      <c r="E26" s="259"/>
      <c r="F26" s="250" t="s">
        <v>345</v>
      </c>
      <c r="G26" s="251"/>
      <c r="H26" s="252"/>
      <c r="I26" s="257" t="s">
        <v>345</v>
      </c>
      <c r="J26" s="251"/>
      <c r="K26" s="252"/>
      <c r="L26" s="217">
        <v>150</v>
      </c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47">
        <f>H10+H12+H13</f>
        <v>5.6419999999999995</v>
      </c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5" right="0.37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C26" sqref="C26:E26"/>
    </sheetView>
  </sheetViews>
  <sheetFormatPr defaultRowHeight="15"/>
  <cols>
    <col min="2" max="2" width="22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346</v>
      </c>
      <c r="H4" s="214" t="s">
        <v>491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210</v>
      </c>
      <c r="C10" s="17">
        <v>6.0999999999999999E-2</v>
      </c>
      <c r="D10" s="18">
        <v>200</v>
      </c>
      <c r="E10" s="19">
        <f>C10*D10</f>
        <v>12.2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347</v>
      </c>
      <c r="C11" s="10">
        <v>1.6E-2</v>
      </c>
      <c r="D11" s="12">
        <v>52.5</v>
      </c>
      <c r="E11" s="19">
        <f t="shared" ref="E11:E16" si="0">C11*D11</f>
        <v>0.84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211</v>
      </c>
      <c r="C12" s="10">
        <v>3.5999999999999997E-2</v>
      </c>
      <c r="D12" s="12">
        <v>24</v>
      </c>
      <c r="E12" s="19">
        <f t="shared" si="0"/>
        <v>0.86399999999999988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53</v>
      </c>
      <c r="C13" s="26">
        <v>8.0000000000000002E-3</v>
      </c>
      <c r="D13" s="12">
        <v>293</v>
      </c>
      <c r="E13" s="19">
        <f t="shared" si="0"/>
        <v>2.3439999999999999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348</v>
      </c>
      <c r="C15" s="26">
        <v>0.01</v>
      </c>
      <c r="D15" s="7"/>
      <c r="E15" s="19">
        <v>1.63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53</v>
      </c>
      <c r="C16" s="10">
        <v>7.0000000000000001E-3</v>
      </c>
      <c r="D16" s="7">
        <v>293</v>
      </c>
      <c r="E16" s="19">
        <f t="shared" si="0"/>
        <v>2.0510000000000002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</f>
        <v>19.929000000000002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115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" right="0.22" top="0.74803149606299213" bottom="0.74803149606299213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F19" sqref="F19"/>
    </sheetView>
  </sheetViews>
  <sheetFormatPr defaultRowHeight="15"/>
  <cols>
    <col min="2" max="2" width="16.285156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349</v>
      </c>
      <c r="H4" s="214" t="s">
        <v>492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350</v>
      </c>
      <c r="C10" s="17">
        <v>2.3E-2</v>
      </c>
      <c r="D10" s="18">
        <v>80</v>
      </c>
      <c r="E10" s="19">
        <f>C10*D10</f>
        <v>1.8399999999999999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146</v>
      </c>
      <c r="C11" s="10">
        <v>0.03</v>
      </c>
      <c r="D11" s="12">
        <v>210</v>
      </c>
      <c r="E11" s="19">
        <f t="shared" ref="E11:E16" si="0">C11*D11</f>
        <v>6.3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351</v>
      </c>
      <c r="C12" s="10">
        <v>2.5000000000000001E-2</v>
      </c>
      <c r="D12" s="12">
        <v>137</v>
      </c>
      <c r="E12" s="19">
        <f t="shared" si="0"/>
        <v>3.4250000000000003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22</v>
      </c>
      <c r="C13" s="26">
        <v>1.9E-2</v>
      </c>
      <c r="D13" s="12">
        <v>23</v>
      </c>
      <c r="E13" s="19">
        <f t="shared" si="0"/>
        <v>0.437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352</v>
      </c>
      <c r="C14" s="10">
        <v>0.01</v>
      </c>
      <c r="D14" s="7">
        <v>80</v>
      </c>
      <c r="E14" s="19">
        <f t="shared" si="0"/>
        <v>0.8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353</v>
      </c>
      <c r="C15" s="10">
        <v>1E-3</v>
      </c>
      <c r="D15" s="7">
        <v>56</v>
      </c>
      <c r="E15" s="19">
        <f t="shared" si="0"/>
        <v>5.6000000000000001E-2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29</v>
      </c>
      <c r="C16" s="10">
        <v>0.02</v>
      </c>
      <c r="D16" s="7">
        <v>116.67</v>
      </c>
      <c r="E16" s="19">
        <f t="shared" si="0"/>
        <v>2.3334000000000001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4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</f>
        <v>15.191400000000002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50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21" right="0.70866141732283472" top="0.74803149606299213" bottom="0.74803149606299213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14" sqref="G14"/>
    </sheetView>
  </sheetViews>
  <sheetFormatPr defaultRowHeight="15"/>
  <cols>
    <col min="2" max="2" width="24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349</v>
      </c>
      <c r="H4" s="214" t="s">
        <v>447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84"/>
      <c r="G9" s="283"/>
      <c r="H9" s="260"/>
      <c r="I9" s="218"/>
      <c r="J9" s="220"/>
      <c r="K9" s="213"/>
      <c r="L9" s="218"/>
      <c r="M9" s="220"/>
      <c r="N9" s="213"/>
    </row>
    <row r="10" spans="1:14">
      <c r="A10" s="15"/>
      <c r="B10" s="90" t="s">
        <v>205</v>
      </c>
      <c r="C10" s="76">
        <v>3.1E-2</v>
      </c>
      <c r="D10" s="14">
        <v>78</v>
      </c>
      <c r="E10" s="19">
        <f>C10*D10</f>
        <v>2.4180000000000001</v>
      </c>
      <c r="F10" s="7">
        <f>C10/2</f>
        <v>1.55E-2</v>
      </c>
      <c r="G10" s="14">
        <v>78</v>
      </c>
      <c r="H10" s="12">
        <f>F10*G10</f>
        <v>1.2090000000000001</v>
      </c>
      <c r="I10" s="17"/>
      <c r="J10" s="16"/>
      <c r="K10" s="11"/>
      <c r="L10" s="15"/>
      <c r="M10" s="14"/>
      <c r="N10" s="13"/>
    </row>
    <row r="11" spans="1:14">
      <c r="A11" s="8"/>
      <c r="B11" s="90" t="s">
        <v>22</v>
      </c>
      <c r="C11" s="82">
        <v>1.2999999999999999E-2</v>
      </c>
      <c r="D11" s="7">
        <v>23</v>
      </c>
      <c r="E11" s="19">
        <f t="shared" ref="E11:E17" si="0">C11*D11</f>
        <v>0.29899999999999999</v>
      </c>
      <c r="F11" s="7">
        <f t="shared" ref="F11:F17" si="1">C11/2</f>
        <v>6.4999999999999997E-3</v>
      </c>
      <c r="G11" s="7">
        <v>23</v>
      </c>
      <c r="H11" s="12">
        <f t="shared" ref="H11:H17" si="2">F11*G11</f>
        <v>0.14949999999999999</v>
      </c>
      <c r="I11" s="10"/>
      <c r="J11" s="7"/>
      <c r="K11" s="9"/>
      <c r="L11" s="8"/>
      <c r="M11" s="7"/>
      <c r="N11" s="6"/>
    </row>
    <row r="12" spans="1:14">
      <c r="A12" s="8"/>
      <c r="B12" s="90" t="s">
        <v>448</v>
      </c>
      <c r="C12" s="82">
        <v>1.2999999999999999E-2</v>
      </c>
      <c r="D12" s="7">
        <v>24</v>
      </c>
      <c r="E12" s="19">
        <f t="shared" si="0"/>
        <v>0.312</v>
      </c>
      <c r="F12" s="7">
        <f t="shared" si="1"/>
        <v>6.4999999999999997E-3</v>
      </c>
      <c r="G12" s="7">
        <v>24</v>
      </c>
      <c r="H12" s="12">
        <f t="shared" si="2"/>
        <v>0.156</v>
      </c>
      <c r="I12" s="10"/>
      <c r="J12" s="7"/>
      <c r="K12" s="9"/>
      <c r="L12" s="8"/>
      <c r="M12" s="7"/>
      <c r="N12" s="6"/>
    </row>
    <row r="13" spans="1:14">
      <c r="A13" s="8"/>
      <c r="B13" s="90" t="s">
        <v>449</v>
      </c>
      <c r="C13" s="82">
        <v>0.02</v>
      </c>
      <c r="D13" s="7">
        <v>180</v>
      </c>
      <c r="E13" s="19">
        <f t="shared" si="0"/>
        <v>3.6</v>
      </c>
      <c r="F13" s="7">
        <f t="shared" si="1"/>
        <v>0.01</v>
      </c>
      <c r="G13" s="7">
        <v>180</v>
      </c>
      <c r="H13" s="12">
        <f t="shared" si="2"/>
        <v>1.8</v>
      </c>
      <c r="I13" s="10"/>
      <c r="J13" s="7"/>
      <c r="K13" s="9"/>
      <c r="L13" s="8"/>
      <c r="M13" s="7"/>
      <c r="N13" s="6"/>
    </row>
    <row r="14" spans="1:14">
      <c r="A14" s="8"/>
      <c r="B14" s="90" t="s">
        <v>450</v>
      </c>
      <c r="C14" s="82">
        <v>3.1E-2</v>
      </c>
      <c r="D14" s="7">
        <v>112.94</v>
      </c>
      <c r="E14" s="19">
        <f t="shared" si="0"/>
        <v>3.5011399999999999</v>
      </c>
      <c r="F14" s="7">
        <f t="shared" si="1"/>
        <v>1.55E-2</v>
      </c>
      <c r="G14" s="7">
        <v>112.94</v>
      </c>
      <c r="H14" s="12">
        <f t="shared" si="2"/>
        <v>1.75057</v>
      </c>
      <c r="I14" s="10"/>
      <c r="J14" s="7"/>
      <c r="K14" s="9"/>
      <c r="L14" s="8"/>
      <c r="M14" s="7"/>
      <c r="N14" s="6"/>
    </row>
    <row r="15" spans="1:14">
      <c r="A15" s="8"/>
      <c r="B15" s="90" t="s">
        <v>451</v>
      </c>
      <c r="C15" s="82">
        <v>0.01</v>
      </c>
      <c r="D15" s="7">
        <v>80</v>
      </c>
      <c r="E15" s="19">
        <f t="shared" si="0"/>
        <v>0.8</v>
      </c>
      <c r="F15" s="7">
        <f t="shared" si="1"/>
        <v>5.0000000000000001E-3</v>
      </c>
      <c r="G15" s="7">
        <v>80</v>
      </c>
      <c r="H15" s="12">
        <f t="shared" si="2"/>
        <v>0.4</v>
      </c>
      <c r="I15" s="10"/>
      <c r="J15" s="7"/>
      <c r="K15" s="9"/>
      <c r="L15" s="8"/>
      <c r="M15" s="7"/>
      <c r="N15" s="6"/>
    </row>
    <row r="16" spans="1:14">
      <c r="A16" s="8"/>
      <c r="B16" s="90" t="s">
        <v>29</v>
      </c>
      <c r="C16" s="83">
        <v>1.4999999999999999E-2</v>
      </c>
      <c r="D16" s="7">
        <v>116.67</v>
      </c>
      <c r="E16" s="19">
        <f t="shared" si="0"/>
        <v>1.7500499999999999</v>
      </c>
      <c r="F16" s="7">
        <f t="shared" si="1"/>
        <v>7.4999999999999997E-3</v>
      </c>
      <c r="G16" s="7">
        <v>116.67</v>
      </c>
      <c r="H16" s="12">
        <f t="shared" si="2"/>
        <v>0.87502499999999994</v>
      </c>
      <c r="I16" s="10"/>
      <c r="J16" s="7"/>
      <c r="K16" s="9"/>
      <c r="L16" s="8"/>
      <c r="M16" s="7"/>
      <c r="N16" s="6"/>
    </row>
    <row r="17" spans="1:14">
      <c r="A17" s="8"/>
      <c r="B17" s="90" t="s">
        <v>26</v>
      </c>
      <c r="C17" s="76">
        <v>5.0000000000000001E-3</v>
      </c>
      <c r="D17" s="7">
        <v>56</v>
      </c>
      <c r="E17" s="19">
        <f t="shared" si="0"/>
        <v>0.28000000000000003</v>
      </c>
      <c r="F17" s="7">
        <f t="shared" si="1"/>
        <v>2.5000000000000001E-3</v>
      </c>
      <c r="G17" s="7">
        <v>56</v>
      </c>
      <c r="H17" s="12">
        <f t="shared" si="2"/>
        <v>0.14000000000000001</v>
      </c>
      <c r="I17" s="10"/>
      <c r="J17" s="7"/>
      <c r="K17" s="9"/>
      <c r="L17" s="8"/>
      <c r="M17" s="7"/>
      <c r="N17" s="6"/>
    </row>
    <row r="18" spans="1:14">
      <c r="A18" s="8"/>
      <c r="B18" s="86" t="s">
        <v>426</v>
      </c>
      <c r="C18" s="10"/>
      <c r="D18" s="7"/>
      <c r="E18" s="65">
        <v>100</v>
      </c>
      <c r="F18" s="7"/>
      <c r="G18" s="7"/>
      <c r="H18" s="7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7"/>
      <c r="G19" s="7"/>
      <c r="H19" s="7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</f>
        <v>12.960189999999999</v>
      </c>
      <c r="D25" s="248"/>
      <c r="E25" s="249"/>
      <c r="F25" s="247">
        <f>H10+H11+H12+H13+H14+H15+H16+H17</f>
        <v>6.4800949999999995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100</v>
      </c>
      <c r="D26" s="258"/>
      <c r="E26" s="259"/>
      <c r="F26" s="250">
        <v>50</v>
      </c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  <mergeCell ref="A29:B29"/>
    <mergeCell ref="C29:E29"/>
    <mergeCell ref="F29:H29"/>
    <mergeCell ref="I29:K29"/>
    <mergeCell ref="L29:N29"/>
  </mergeCells>
  <pageMargins left="0.16" right="0.17" top="0.74803149606299213" bottom="0.74803149606299213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26" sqref="C26:E26"/>
    </sheetView>
  </sheetViews>
  <sheetFormatPr defaultRowHeight="15"/>
  <cols>
    <col min="1" max="1" width="6.5703125" customWidth="1"/>
    <col min="2" max="2" width="26.5703125" customWidth="1"/>
    <col min="8" max="8" width="7.85546875" customWidth="1"/>
    <col min="11" max="11" width="8.285156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427</v>
      </c>
      <c r="H4" s="214" t="s">
        <v>428</v>
      </c>
      <c r="I4" s="214"/>
      <c r="J4" s="214"/>
      <c r="K4" s="214"/>
      <c r="L4" s="214"/>
      <c r="M4" s="214"/>
      <c r="N4" s="214"/>
    </row>
    <row r="5" spans="1:14" ht="15" customHeight="1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85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74" t="s">
        <v>212</v>
      </c>
      <c r="C10" s="76">
        <v>5.1999999999999998E-2</v>
      </c>
      <c r="D10" s="18"/>
      <c r="E10" s="19"/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74" t="s">
        <v>250</v>
      </c>
      <c r="C11" s="76">
        <v>4.3999999999999997E-2</v>
      </c>
      <c r="D11" s="12">
        <v>230</v>
      </c>
      <c r="E11" s="19">
        <f>C11*D11</f>
        <v>10.119999999999999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74" t="s">
        <v>97</v>
      </c>
      <c r="C12" s="82">
        <v>8.0000000000000002E-3</v>
      </c>
      <c r="D12" s="12">
        <v>43.25</v>
      </c>
      <c r="E12" s="19">
        <f t="shared" ref="E12:E21" si="0">C12*D12</f>
        <v>0.34600000000000003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74" t="s">
        <v>86</v>
      </c>
      <c r="C13" s="82">
        <v>1.0999999999999999E-2</v>
      </c>
      <c r="D13" s="12">
        <v>44.44</v>
      </c>
      <c r="E13" s="19">
        <f t="shared" si="0"/>
        <v>0.48883999999999994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74" t="s">
        <v>422</v>
      </c>
      <c r="C14" s="77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74" t="s">
        <v>423</v>
      </c>
      <c r="C15" s="82">
        <v>0.03</v>
      </c>
      <c r="D15" s="7">
        <v>78</v>
      </c>
      <c r="E15" s="19">
        <f t="shared" si="0"/>
        <v>2.34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74" t="s">
        <v>25</v>
      </c>
      <c r="C16" s="82">
        <v>2E-3</v>
      </c>
      <c r="D16" s="7">
        <v>293</v>
      </c>
      <c r="E16" s="19">
        <f t="shared" si="0"/>
        <v>0.58599999999999997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79" t="s">
        <v>424</v>
      </c>
      <c r="C17" s="78"/>
      <c r="D17" s="7"/>
      <c r="E17" s="19">
        <f t="shared" si="0"/>
        <v>0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74" t="s">
        <v>32</v>
      </c>
      <c r="C18" s="82">
        <v>6.0000000000000001E-3</v>
      </c>
      <c r="D18" s="7">
        <v>90</v>
      </c>
      <c r="E18" s="19">
        <f t="shared" si="0"/>
        <v>0.54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81" t="s">
        <v>425</v>
      </c>
      <c r="C19" s="78"/>
      <c r="D19" s="7"/>
      <c r="E19" s="19">
        <f t="shared" si="0"/>
        <v>0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80" t="s">
        <v>25</v>
      </c>
      <c r="C20" s="83">
        <v>4.0000000000000001E-3</v>
      </c>
      <c r="D20" s="7">
        <v>293</v>
      </c>
      <c r="E20" s="19">
        <f t="shared" si="0"/>
        <v>1.1719999999999999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74" t="s">
        <v>28</v>
      </c>
      <c r="C21" s="83">
        <v>4.0000000000000001E-3</v>
      </c>
      <c r="D21" s="7">
        <v>12</v>
      </c>
      <c r="E21" s="19">
        <f t="shared" si="0"/>
        <v>4.8000000000000001E-2</v>
      </c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74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75" t="s">
        <v>426</v>
      </c>
      <c r="C23" s="5"/>
      <c r="D23" s="2"/>
      <c r="E23" s="19">
        <v>70</v>
      </c>
      <c r="F23" s="3"/>
      <c r="G23" s="2"/>
      <c r="H23" s="1"/>
      <c r="I23" s="5"/>
      <c r="J23" s="2"/>
      <c r="K23" s="4"/>
      <c r="L23" s="3"/>
      <c r="M23" s="2"/>
      <c r="N23" s="1"/>
    </row>
    <row r="24" spans="1:14" ht="15" customHeight="1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E10+E11+E12+E13+E14+E15+E16+E18+E20+E21</f>
        <v>15.640839999999999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70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5" right="0.17" top="0.74803149606299213" bottom="0.74803149606299213" header="0.31496062992125984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FFC000"/>
  </sheetPr>
  <dimension ref="A1:N35"/>
  <sheetViews>
    <sheetView topLeftCell="A4" workbookViewId="0">
      <pane xSplit="3" ySplit="7" topLeftCell="D11" activePane="bottomRight" state="frozen"/>
      <selection activeCell="A4" sqref="A4"/>
      <selection pane="topRight" activeCell="D4" sqref="D4"/>
      <selection pane="bottomLeft" activeCell="A11" sqref="A11"/>
      <selection pane="bottomRight" activeCell="G10" sqref="G10:H27"/>
    </sheetView>
  </sheetViews>
  <sheetFormatPr defaultRowHeight="15"/>
  <cols>
    <col min="2" max="2" width="22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354</v>
      </c>
      <c r="H4" s="214" t="s">
        <v>493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83"/>
      <c r="H9" s="260"/>
      <c r="I9" s="218"/>
      <c r="J9" s="220"/>
      <c r="K9" s="213"/>
      <c r="L9" s="218"/>
      <c r="M9" s="220"/>
      <c r="N9" s="213"/>
    </row>
    <row r="10" spans="1:14">
      <c r="A10" s="15"/>
      <c r="B10" s="13" t="s">
        <v>355</v>
      </c>
      <c r="C10" s="30">
        <v>0.05</v>
      </c>
      <c r="D10" s="18">
        <v>20</v>
      </c>
      <c r="E10" s="19">
        <f t="shared" ref="E10:E24" si="0">C10*D10</f>
        <v>1</v>
      </c>
      <c r="F10" s="30">
        <v>0.05</v>
      </c>
      <c r="G10" s="12">
        <v>20</v>
      </c>
      <c r="H10" s="7">
        <f>F10*G10</f>
        <v>1</v>
      </c>
      <c r="I10" s="17"/>
      <c r="J10" s="16"/>
      <c r="K10" s="11"/>
      <c r="L10" s="15"/>
      <c r="M10" s="14"/>
      <c r="N10" s="13"/>
    </row>
    <row r="11" spans="1:14">
      <c r="A11" s="8"/>
      <c r="B11" s="6" t="s">
        <v>201</v>
      </c>
      <c r="C11" s="8">
        <v>2.5000000000000001E-2</v>
      </c>
      <c r="D11" s="12">
        <v>78</v>
      </c>
      <c r="E11" s="19">
        <f t="shared" si="0"/>
        <v>1.9500000000000002</v>
      </c>
      <c r="F11" s="8">
        <v>2.5000000000000001E-2</v>
      </c>
      <c r="G11" s="12">
        <v>78</v>
      </c>
      <c r="H11" s="7">
        <f t="shared" ref="H11:H26" si="1">F11*G11</f>
        <v>1.9500000000000002</v>
      </c>
      <c r="I11" s="10"/>
      <c r="J11" s="7"/>
      <c r="K11" s="9"/>
      <c r="L11" s="8"/>
      <c r="M11" s="7"/>
      <c r="N11" s="6"/>
    </row>
    <row r="12" spans="1:14">
      <c r="A12" s="8"/>
      <c r="B12" s="6" t="s">
        <v>356</v>
      </c>
      <c r="C12" s="8">
        <v>2.1499999999999998E-2</v>
      </c>
      <c r="D12" s="12"/>
      <c r="E12" s="19">
        <f t="shared" si="0"/>
        <v>0</v>
      </c>
      <c r="F12" s="8">
        <v>2.1499999999999998E-2</v>
      </c>
      <c r="G12" s="12"/>
      <c r="H12" s="7">
        <f t="shared" si="1"/>
        <v>0</v>
      </c>
      <c r="I12" s="10"/>
      <c r="J12" s="7"/>
      <c r="K12" s="9"/>
      <c r="L12" s="8"/>
      <c r="M12" s="7"/>
      <c r="N12" s="6"/>
    </row>
    <row r="13" spans="1:14">
      <c r="A13" s="8"/>
      <c r="B13" s="6" t="s">
        <v>21</v>
      </c>
      <c r="C13" s="8">
        <v>2.6749999999999999E-2</v>
      </c>
      <c r="D13" s="12">
        <v>12</v>
      </c>
      <c r="E13" s="19">
        <f t="shared" si="0"/>
        <v>0.32100000000000001</v>
      </c>
      <c r="F13" s="8">
        <v>2.6749999999999999E-2</v>
      </c>
      <c r="G13" s="12">
        <v>12</v>
      </c>
      <c r="H13" s="7">
        <f t="shared" si="1"/>
        <v>0.32100000000000001</v>
      </c>
      <c r="I13" s="10"/>
      <c r="J13" s="7"/>
      <c r="K13" s="9"/>
      <c r="L13" s="8"/>
      <c r="M13" s="7"/>
      <c r="N13" s="6"/>
    </row>
    <row r="14" spans="1:14">
      <c r="A14" s="8"/>
      <c r="B14" s="6" t="s">
        <v>22</v>
      </c>
      <c r="C14" s="8">
        <v>1.2500000000000001E-2</v>
      </c>
      <c r="D14" s="7">
        <v>23</v>
      </c>
      <c r="E14" s="19">
        <f t="shared" si="0"/>
        <v>0.28750000000000003</v>
      </c>
      <c r="F14" s="8">
        <v>1.2500000000000001E-2</v>
      </c>
      <c r="G14" s="7">
        <v>23</v>
      </c>
      <c r="H14" s="7">
        <f>F14*G14</f>
        <v>0.28750000000000003</v>
      </c>
      <c r="I14" s="10"/>
      <c r="J14" s="7"/>
      <c r="K14" s="9"/>
      <c r="L14" s="8"/>
      <c r="M14" s="7"/>
      <c r="N14" s="6"/>
    </row>
    <row r="15" spans="1:14">
      <c r="A15" s="8"/>
      <c r="B15" s="6" t="s">
        <v>206</v>
      </c>
      <c r="C15" s="8">
        <v>3.2499999999999999E-3</v>
      </c>
      <c r="D15" s="7"/>
      <c r="E15" s="19">
        <f t="shared" si="0"/>
        <v>0</v>
      </c>
      <c r="F15" s="8">
        <v>3.2499999999999999E-3</v>
      </c>
      <c r="G15" s="7"/>
      <c r="H15" s="7">
        <f t="shared" si="1"/>
        <v>0</v>
      </c>
      <c r="I15" s="10"/>
      <c r="J15" s="7"/>
      <c r="K15" s="9"/>
      <c r="L15" s="8"/>
      <c r="M15" s="7"/>
      <c r="N15" s="6"/>
    </row>
    <row r="16" spans="1:14">
      <c r="A16" s="8"/>
      <c r="B16" s="6" t="s">
        <v>357</v>
      </c>
      <c r="C16" s="8">
        <v>3.2499999999999999E-3</v>
      </c>
      <c r="D16" s="7">
        <v>23</v>
      </c>
      <c r="E16" s="19">
        <f t="shared" si="0"/>
        <v>7.4749999999999997E-2</v>
      </c>
      <c r="F16" s="8">
        <v>3.2499999999999999E-3</v>
      </c>
      <c r="G16" s="7">
        <v>23</v>
      </c>
      <c r="H16" s="7">
        <f t="shared" si="1"/>
        <v>7.4749999999999997E-2</v>
      </c>
      <c r="I16" s="10"/>
      <c r="J16" s="7"/>
      <c r="K16" s="9"/>
      <c r="L16" s="8"/>
      <c r="M16" s="7"/>
      <c r="N16" s="6"/>
    </row>
    <row r="17" spans="1:14">
      <c r="A17" s="8"/>
      <c r="B17" s="6" t="s">
        <v>23</v>
      </c>
      <c r="C17" s="8">
        <v>1.2E-2</v>
      </c>
      <c r="D17" s="7">
        <v>24</v>
      </c>
      <c r="E17" s="19">
        <f t="shared" si="0"/>
        <v>0.28800000000000003</v>
      </c>
      <c r="F17" s="8">
        <v>1.2E-2</v>
      </c>
      <c r="G17" s="7">
        <v>24</v>
      </c>
      <c r="H17" s="7">
        <f t="shared" si="1"/>
        <v>0.28800000000000003</v>
      </c>
      <c r="I17" s="10"/>
      <c r="J17" s="7"/>
      <c r="K17" s="9"/>
      <c r="L17" s="8"/>
      <c r="M17" s="7"/>
      <c r="N17" s="6"/>
    </row>
    <row r="18" spans="1:14">
      <c r="A18" s="8"/>
      <c r="B18" s="6" t="s">
        <v>24</v>
      </c>
      <c r="C18" s="8">
        <v>3.0000000000000001E-3</v>
      </c>
      <c r="D18" s="7">
        <v>88</v>
      </c>
      <c r="E18" s="19">
        <f t="shared" si="0"/>
        <v>0.26400000000000001</v>
      </c>
      <c r="F18" s="8">
        <v>3.0000000000000001E-3</v>
      </c>
      <c r="G18" s="7">
        <v>88</v>
      </c>
      <c r="H18" s="7">
        <f t="shared" si="1"/>
        <v>0.26400000000000001</v>
      </c>
      <c r="I18" s="10"/>
      <c r="J18" s="7"/>
      <c r="K18" s="9"/>
      <c r="L18" s="8"/>
      <c r="M18" s="7"/>
      <c r="N18" s="6"/>
    </row>
    <row r="19" spans="1:14">
      <c r="A19" s="8"/>
      <c r="B19" s="6" t="s">
        <v>25</v>
      </c>
      <c r="C19" s="8">
        <v>5.0000000000000001E-3</v>
      </c>
      <c r="D19" s="7">
        <v>293</v>
      </c>
      <c r="E19" s="19">
        <f t="shared" si="0"/>
        <v>1.4650000000000001</v>
      </c>
      <c r="F19" s="8">
        <v>5.0000000000000001E-3</v>
      </c>
      <c r="G19" s="7">
        <v>293</v>
      </c>
      <c r="H19" s="7">
        <f t="shared" si="1"/>
        <v>1.4650000000000001</v>
      </c>
      <c r="I19" s="10"/>
      <c r="J19" s="7"/>
      <c r="K19" s="9"/>
      <c r="L19" s="8"/>
      <c r="M19" s="7"/>
      <c r="N19" s="6"/>
    </row>
    <row r="20" spans="1:14">
      <c r="A20" s="8"/>
      <c r="B20" s="6" t="s">
        <v>26</v>
      </c>
      <c r="C20" s="8">
        <v>2.5000000000000001E-3</v>
      </c>
      <c r="D20" s="7">
        <v>56</v>
      </c>
      <c r="E20" s="19">
        <f t="shared" si="0"/>
        <v>0.14000000000000001</v>
      </c>
      <c r="F20" s="8">
        <v>2.5000000000000001E-3</v>
      </c>
      <c r="G20" s="7">
        <v>56</v>
      </c>
      <c r="H20" s="7">
        <f t="shared" si="1"/>
        <v>0.14000000000000001</v>
      </c>
      <c r="I20" s="10"/>
      <c r="J20" s="7"/>
      <c r="K20" s="9"/>
      <c r="L20" s="8"/>
      <c r="M20" s="7"/>
      <c r="N20" s="6"/>
    </row>
    <row r="21" spans="1:14">
      <c r="A21" s="8"/>
      <c r="B21" s="6" t="s">
        <v>358</v>
      </c>
      <c r="C21" s="8">
        <v>4.0000000000000001E-3</v>
      </c>
      <c r="D21" s="7"/>
      <c r="E21" s="19">
        <f t="shared" si="0"/>
        <v>0</v>
      </c>
      <c r="F21" s="8">
        <v>4.0000000000000001E-3</v>
      </c>
      <c r="G21" s="7"/>
      <c r="H21" s="7">
        <f t="shared" si="1"/>
        <v>0</v>
      </c>
      <c r="I21" s="10"/>
      <c r="J21" s="7"/>
      <c r="K21" s="9"/>
      <c r="L21" s="8"/>
      <c r="M21" s="7"/>
      <c r="N21" s="6"/>
    </row>
    <row r="22" spans="1:14">
      <c r="A22" s="8"/>
      <c r="B22" s="6" t="s">
        <v>27</v>
      </c>
      <c r="C22" s="48">
        <v>0.2</v>
      </c>
      <c r="D22" s="7"/>
      <c r="E22" s="19">
        <f t="shared" si="0"/>
        <v>0</v>
      </c>
      <c r="F22" s="48">
        <v>0.2</v>
      </c>
      <c r="G22" s="7"/>
      <c r="H22" s="7">
        <f t="shared" si="1"/>
        <v>0</v>
      </c>
      <c r="I22" s="10"/>
      <c r="J22" s="7"/>
      <c r="K22" s="9"/>
      <c r="L22" s="8"/>
      <c r="M22" s="7"/>
      <c r="N22" s="6"/>
    </row>
    <row r="23" spans="1:14" ht="15" customHeight="1">
      <c r="A23" s="8"/>
      <c r="B23" s="6" t="s">
        <v>28</v>
      </c>
      <c r="C23" s="8">
        <v>1.5E-3</v>
      </c>
      <c r="D23" s="7">
        <v>12</v>
      </c>
      <c r="E23" s="19">
        <f t="shared" si="0"/>
        <v>1.8000000000000002E-2</v>
      </c>
      <c r="F23" s="8">
        <v>1.5E-3</v>
      </c>
      <c r="G23" s="7">
        <v>12</v>
      </c>
      <c r="H23" s="7">
        <f t="shared" si="1"/>
        <v>1.8000000000000002E-2</v>
      </c>
      <c r="I23" s="10"/>
      <c r="J23" s="7"/>
      <c r="K23" s="9"/>
      <c r="L23" s="8"/>
      <c r="M23" s="7"/>
      <c r="N23" s="6"/>
    </row>
    <row r="24" spans="1:14">
      <c r="A24" s="8"/>
      <c r="B24" s="6" t="s">
        <v>29</v>
      </c>
      <c r="C24" s="8">
        <v>0.01</v>
      </c>
      <c r="D24" s="7">
        <v>116.67</v>
      </c>
      <c r="E24" s="19">
        <f t="shared" si="0"/>
        <v>1.1667000000000001</v>
      </c>
      <c r="F24" s="8">
        <v>0.01</v>
      </c>
      <c r="G24" s="7">
        <v>116.67</v>
      </c>
      <c r="H24" s="7">
        <f t="shared" si="1"/>
        <v>1.1667000000000001</v>
      </c>
      <c r="I24" s="10"/>
      <c r="J24" s="7"/>
      <c r="K24" s="9"/>
      <c r="L24" s="8"/>
      <c r="M24" s="7"/>
      <c r="N24" s="6"/>
    </row>
    <row r="25" spans="1:14">
      <c r="A25" s="8"/>
      <c r="B25" s="6" t="s">
        <v>208</v>
      </c>
      <c r="C25" s="10">
        <v>4.9000000000000002E-2</v>
      </c>
      <c r="D25" s="7">
        <v>230</v>
      </c>
      <c r="E25" s="19">
        <f t="shared" ref="E25" si="2">C25*D25</f>
        <v>11.27</v>
      </c>
      <c r="F25" s="8">
        <f>C25/2</f>
        <v>2.4500000000000001E-2</v>
      </c>
      <c r="G25" s="7">
        <v>230</v>
      </c>
      <c r="H25" s="12">
        <f t="shared" si="1"/>
        <v>5.6349999999999998</v>
      </c>
      <c r="I25" s="10"/>
      <c r="J25" s="7"/>
      <c r="K25" s="9"/>
      <c r="L25" s="8"/>
      <c r="M25" s="7"/>
      <c r="N25" s="6"/>
    </row>
    <row r="26" spans="1:14">
      <c r="A26" s="8"/>
      <c r="B26" s="6"/>
      <c r="C26" s="10"/>
      <c r="D26" s="7"/>
      <c r="E26" s="19"/>
      <c r="F26" s="8"/>
      <c r="G26" s="7"/>
      <c r="H26" s="7">
        <f t="shared" si="1"/>
        <v>0</v>
      </c>
      <c r="I26" s="10"/>
      <c r="J26" s="7"/>
      <c r="K26" s="9"/>
      <c r="L26" s="8"/>
      <c r="M26" s="7"/>
      <c r="N26" s="6"/>
    </row>
    <row r="27" spans="1:14">
      <c r="A27" s="8"/>
      <c r="B27" s="6" t="s">
        <v>62</v>
      </c>
      <c r="C27" s="10">
        <v>5.0000000000000001E-3</v>
      </c>
      <c r="D27" s="7">
        <v>116.67</v>
      </c>
      <c r="E27" s="19">
        <f>C27*D27</f>
        <v>0.58335000000000004</v>
      </c>
      <c r="F27" s="8"/>
      <c r="G27" s="7"/>
      <c r="H27" s="7"/>
      <c r="I27" s="10"/>
      <c r="J27" s="7"/>
      <c r="K27" s="9"/>
      <c r="L27" s="8"/>
      <c r="M27" s="7"/>
      <c r="N27" s="6"/>
    </row>
    <row r="28" spans="1:14">
      <c r="A28" s="8"/>
      <c r="B28" s="6"/>
      <c r="C28" s="10"/>
      <c r="D28" s="7"/>
      <c r="E28" s="19"/>
      <c r="F28" s="8"/>
      <c r="G28" s="7"/>
      <c r="H28" s="6"/>
      <c r="I28" s="10"/>
      <c r="J28" s="7"/>
      <c r="K28" s="9"/>
      <c r="L28" s="8"/>
      <c r="M28" s="7"/>
      <c r="N28" s="6"/>
    </row>
    <row r="29" spans="1:14" ht="15.75" thickBot="1">
      <c r="A29" s="3"/>
      <c r="B29" s="1"/>
      <c r="C29" s="5"/>
      <c r="D29" s="2"/>
      <c r="E29" s="19"/>
      <c r="F29" s="3"/>
      <c r="G29" s="2"/>
      <c r="H29" s="1"/>
      <c r="I29" s="5"/>
      <c r="J29" s="2"/>
      <c r="K29" s="4"/>
      <c r="L29" s="3"/>
      <c r="M29" s="2"/>
      <c r="N29" s="1"/>
    </row>
    <row r="30" spans="1:14">
      <c r="A30" s="238" t="s">
        <v>5</v>
      </c>
      <c r="B30" s="239"/>
      <c r="C30" s="244"/>
      <c r="D30" s="245"/>
      <c r="E30" s="246"/>
      <c r="F30" s="244"/>
      <c r="G30" s="245"/>
      <c r="H30" s="246"/>
      <c r="I30" s="244"/>
      <c r="J30" s="245"/>
      <c r="K30" s="246"/>
      <c r="L30" s="244"/>
      <c r="M30" s="245"/>
      <c r="N30" s="246"/>
    </row>
    <row r="31" spans="1:14">
      <c r="A31" s="240" t="s">
        <v>38</v>
      </c>
      <c r="B31" s="241"/>
      <c r="C31" s="247">
        <f>E10+E11+E12+E13+E14+E15+E16+E17+E18+E19+E20+E21+E22+E23+E24+E25</f>
        <v>18.244949999999999</v>
      </c>
      <c r="D31" s="248"/>
      <c r="E31" s="249"/>
      <c r="F31" s="247">
        <f>H10+H11+H12+H13+H14+H15+H16+H17+H18+H19+H20+H21+H23+H24+H25</f>
        <v>12.60995</v>
      </c>
      <c r="G31" s="219"/>
      <c r="H31" s="212"/>
      <c r="I31" s="247">
        <f>F31-E24+E27</f>
        <v>12.026599999999998</v>
      </c>
      <c r="J31" s="219"/>
      <c r="K31" s="212"/>
      <c r="L31" s="217"/>
      <c r="M31" s="219"/>
      <c r="N31" s="212"/>
    </row>
    <row r="32" spans="1:14">
      <c r="A32" s="240" t="s">
        <v>3</v>
      </c>
      <c r="B32" s="241"/>
      <c r="C32" s="257" t="s">
        <v>165</v>
      </c>
      <c r="D32" s="258"/>
      <c r="E32" s="259"/>
      <c r="F32" s="257" t="s">
        <v>407</v>
      </c>
      <c r="G32" s="258"/>
      <c r="H32" s="259"/>
      <c r="I32" s="250" t="s">
        <v>408</v>
      </c>
      <c r="J32" s="251"/>
      <c r="K32" s="252"/>
      <c r="L32" s="217"/>
      <c r="M32" s="219"/>
      <c r="N32" s="212"/>
    </row>
    <row r="33" spans="1:14">
      <c r="A33" s="242" t="s">
        <v>2</v>
      </c>
      <c r="B33" s="243"/>
      <c r="C33" s="217"/>
      <c r="D33" s="219"/>
      <c r="E33" s="212"/>
      <c r="F33" s="217"/>
      <c r="G33" s="219"/>
      <c r="H33" s="212"/>
      <c r="I33" s="217"/>
      <c r="J33" s="219"/>
      <c r="K33" s="212"/>
      <c r="L33" s="217"/>
      <c r="M33" s="219"/>
      <c r="N33" s="212"/>
    </row>
    <row r="34" spans="1:14">
      <c r="A34" s="242" t="s">
        <v>1</v>
      </c>
      <c r="B34" s="243"/>
      <c r="C34" s="217"/>
      <c r="D34" s="219"/>
      <c r="E34" s="212"/>
      <c r="F34" s="217"/>
      <c r="G34" s="219"/>
      <c r="H34" s="212"/>
      <c r="I34" s="217"/>
      <c r="J34" s="219"/>
      <c r="K34" s="212"/>
      <c r="L34" s="217"/>
      <c r="M34" s="219"/>
      <c r="N34" s="212"/>
    </row>
    <row r="35" spans="1:14" ht="15.75" thickBot="1">
      <c r="A35" s="242" t="s">
        <v>0</v>
      </c>
      <c r="B35" s="243"/>
      <c r="C35" s="218"/>
      <c r="D35" s="220"/>
      <c r="E35" s="213"/>
      <c r="F35" s="218"/>
      <c r="G35" s="220"/>
      <c r="H35" s="213"/>
      <c r="I35" s="218"/>
      <c r="J35" s="220"/>
      <c r="K35" s="213"/>
      <c r="L35" s="218"/>
      <c r="M35" s="220"/>
      <c r="N35" s="213"/>
    </row>
  </sheetData>
  <mergeCells count="53">
    <mergeCell ref="A35:B35"/>
    <mergeCell ref="C35:E35"/>
    <mergeCell ref="F35:H35"/>
    <mergeCell ref="I35:K35"/>
    <mergeCell ref="L35:N35"/>
    <mergeCell ref="A34:B34"/>
    <mergeCell ref="C34:E34"/>
    <mergeCell ref="F34:H34"/>
    <mergeCell ref="I34:K34"/>
    <mergeCell ref="L34:N34"/>
    <mergeCell ref="A33:B33"/>
    <mergeCell ref="C33:E33"/>
    <mergeCell ref="F33:H33"/>
    <mergeCell ref="I33:K33"/>
    <mergeCell ref="L33:N33"/>
    <mergeCell ref="I31:K31"/>
    <mergeCell ref="L31:N31"/>
    <mergeCell ref="A32:B32"/>
    <mergeCell ref="C32:E32"/>
    <mergeCell ref="F32:H32"/>
    <mergeCell ref="I32:K32"/>
    <mergeCell ref="L32:N32"/>
    <mergeCell ref="F8:F9"/>
    <mergeCell ref="G8:G9"/>
    <mergeCell ref="H8:H9"/>
    <mergeCell ref="A31:B31"/>
    <mergeCell ref="C31:E31"/>
    <mergeCell ref="F31:H31"/>
    <mergeCell ref="A8:A9"/>
    <mergeCell ref="B8:B9"/>
    <mergeCell ref="C8:C9"/>
    <mergeCell ref="D8:D9"/>
    <mergeCell ref="E8:E9"/>
    <mergeCell ref="A30:B30"/>
    <mergeCell ref="C30:E30"/>
    <mergeCell ref="F30:H30"/>
    <mergeCell ref="A2:D2"/>
    <mergeCell ref="F3:N3"/>
    <mergeCell ref="H4:N4"/>
    <mergeCell ref="A5:B7"/>
    <mergeCell ref="C5:E7"/>
    <mergeCell ref="F5:H7"/>
    <mergeCell ref="I5:K7"/>
    <mergeCell ref="L5:N7"/>
    <mergeCell ref="L1:N1"/>
    <mergeCell ref="L8:L9"/>
    <mergeCell ref="M8:M9"/>
    <mergeCell ref="I30:K30"/>
    <mergeCell ref="L30:N30"/>
    <mergeCell ref="N8:N9"/>
    <mergeCell ref="I8:I9"/>
    <mergeCell ref="J8:J9"/>
    <mergeCell ref="K8:K9"/>
  </mergeCells>
  <pageMargins left="0.28000000000000003" right="0.17" top="0.74803149606299213" bottom="0.74803149606299213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L25" sqref="L25:N25"/>
    </sheetView>
  </sheetViews>
  <sheetFormatPr defaultRowHeight="15"/>
  <cols>
    <col min="2" max="2" width="19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413</v>
      </c>
      <c r="H4" s="214" t="s">
        <v>494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29</v>
      </c>
      <c r="C10" s="15">
        <v>0.25</v>
      </c>
      <c r="D10" s="18">
        <v>116.67</v>
      </c>
      <c r="E10" s="19">
        <f>C10*D10</f>
        <v>29.1675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198</v>
      </c>
      <c r="C11" s="8">
        <v>7.4999999999999997E-2</v>
      </c>
      <c r="D11" s="12">
        <v>30</v>
      </c>
      <c r="E11" s="19">
        <f t="shared" ref="E11:E14" si="0">C11*D11</f>
        <v>2.25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27</v>
      </c>
      <c r="C12" s="8">
        <v>0.75</v>
      </c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28</v>
      </c>
      <c r="C13" s="8">
        <v>0.01</v>
      </c>
      <c r="D13" s="12">
        <v>12</v>
      </c>
      <c r="E13" s="19">
        <f t="shared" si="0"/>
        <v>0.12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8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8"/>
      <c r="D15" s="7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414</v>
      </c>
      <c r="C16" s="8">
        <v>1000</v>
      </c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71" t="s">
        <v>419</v>
      </c>
      <c r="C17" s="72"/>
      <c r="D17" s="73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420</v>
      </c>
      <c r="C18" s="10"/>
      <c r="D18" s="7"/>
      <c r="E18" s="60">
        <v>0.9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255</v>
      </c>
      <c r="C19" s="10">
        <v>0.23799999999999999</v>
      </c>
      <c r="D19" s="7">
        <v>24</v>
      </c>
      <c r="E19" s="19">
        <f>C19*D19</f>
        <v>5.7119999999999997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25</v>
      </c>
      <c r="C20" s="10">
        <v>0.02</v>
      </c>
      <c r="D20" s="7">
        <v>293</v>
      </c>
      <c r="E20" s="19">
        <f t="shared" ref="E20:E21" si="1">C20*D20</f>
        <v>5.86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 t="s">
        <v>24</v>
      </c>
      <c r="C21" s="10">
        <v>4.1000000000000002E-2</v>
      </c>
      <c r="D21" s="7">
        <v>88</v>
      </c>
      <c r="E21" s="19">
        <f t="shared" si="1"/>
        <v>3.6080000000000001</v>
      </c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21"/>
      <c r="B22" s="22" t="s">
        <v>414</v>
      </c>
      <c r="C22" s="23"/>
      <c r="D22" s="24"/>
      <c r="E22" s="19">
        <v>1000</v>
      </c>
      <c r="F22" s="21"/>
      <c r="G22" s="24"/>
      <c r="H22" s="22"/>
      <c r="I22" s="23"/>
      <c r="J22" s="24"/>
      <c r="K22" s="25"/>
      <c r="L22" s="21"/>
      <c r="M22" s="24"/>
      <c r="N22" s="22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111">
        <f>E10+E11+E12+E13</f>
        <v>31.537500000000001</v>
      </c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7"/>
      <c r="J24" s="219"/>
      <c r="K24" s="212"/>
      <c r="L24" s="244" t="s">
        <v>538</v>
      </c>
      <c r="M24" s="245"/>
      <c r="N24" s="246"/>
    </row>
    <row r="25" spans="1:14">
      <c r="A25" s="240" t="s">
        <v>38</v>
      </c>
      <c r="B25" s="241"/>
      <c r="C25" s="247">
        <f>E10+E11+E12+E13+E19+E20+E21</f>
        <v>46.717499999999994</v>
      </c>
      <c r="D25" s="248"/>
      <c r="E25" s="249"/>
      <c r="F25" s="254">
        <f>C25*0.03</f>
        <v>1.4015249999999997</v>
      </c>
      <c r="G25" s="255"/>
      <c r="H25" s="256"/>
      <c r="I25" s="247">
        <f>C25*0.05</f>
        <v>2.3358749999999997</v>
      </c>
      <c r="J25" s="219"/>
      <c r="K25" s="212"/>
      <c r="L25" s="247">
        <f>M23*0.05</f>
        <v>1.5768750000000002</v>
      </c>
      <c r="M25" s="248"/>
      <c r="N25" s="249"/>
    </row>
    <row r="26" spans="1:14">
      <c r="A26" s="240" t="s">
        <v>3</v>
      </c>
      <c r="B26" s="241"/>
      <c r="C26" s="257">
        <v>1000</v>
      </c>
      <c r="D26" s="258"/>
      <c r="E26" s="259"/>
      <c r="F26" s="250">
        <v>30</v>
      </c>
      <c r="G26" s="251"/>
      <c r="H26" s="252"/>
      <c r="I26" s="250">
        <v>50</v>
      </c>
      <c r="J26" s="251"/>
      <c r="K26" s="252"/>
      <c r="L26" s="217">
        <v>50</v>
      </c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L25:N25"/>
    <mergeCell ref="A28:B28"/>
    <mergeCell ref="C28:E28"/>
    <mergeCell ref="F28:H28"/>
    <mergeCell ref="L28:N28"/>
    <mergeCell ref="L26:N26"/>
    <mergeCell ref="A27:B27"/>
    <mergeCell ref="C27:E27"/>
    <mergeCell ref="F27:H27"/>
    <mergeCell ref="I27:K27"/>
    <mergeCell ref="L27:N27"/>
    <mergeCell ref="C24:E24"/>
    <mergeCell ref="F24:H24"/>
    <mergeCell ref="F8:F9"/>
    <mergeCell ref="I28:K28"/>
    <mergeCell ref="A8:A9"/>
    <mergeCell ref="B8:B9"/>
    <mergeCell ref="C8:C9"/>
    <mergeCell ref="I24:K24"/>
    <mergeCell ref="A26:B26"/>
    <mergeCell ref="C26:E26"/>
    <mergeCell ref="F26:H26"/>
    <mergeCell ref="I26:K26"/>
    <mergeCell ref="A25:B25"/>
    <mergeCell ref="C25:E25"/>
    <mergeCell ref="F25:H25"/>
    <mergeCell ref="I25:K25"/>
    <mergeCell ref="L24:N24"/>
    <mergeCell ref="A2:D2"/>
    <mergeCell ref="F3:N3"/>
    <mergeCell ref="H4:N4"/>
    <mergeCell ref="A5:B7"/>
    <mergeCell ref="C5:E7"/>
    <mergeCell ref="F5:H7"/>
    <mergeCell ref="I5:K7"/>
    <mergeCell ref="L5:N7"/>
    <mergeCell ref="M8:M9"/>
    <mergeCell ref="N8:N9"/>
    <mergeCell ref="G8:G9"/>
    <mergeCell ref="H8:H9"/>
    <mergeCell ref="D8:D9"/>
    <mergeCell ref="E8:E9"/>
    <mergeCell ref="A24:B24"/>
    <mergeCell ref="L1:N1"/>
    <mergeCell ref="I8:I9"/>
    <mergeCell ref="J8:J9"/>
    <mergeCell ref="K8:K9"/>
    <mergeCell ref="L8:L9"/>
  </mergeCells>
  <pageMargins left="0.43" right="0.28999999999999998" top="0.74803149606299213" bottom="0.74803149606299213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C26" sqref="C26:E26"/>
    </sheetView>
  </sheetViews>
  <sheetFormatPr defaultRowHeight="15"/>
  <cols>
    <col min="1" max="1" width="7" customWidth="1"/>
    <col min="2" max="2" width="23.1406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359</v>
      </c>
      <c r="H4" s="214" t="s">
        <v>495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360</v>
      </c>
      <c r="C10" s="15">
        <v>6.6000000000000003E-2</v>
      </c>
      <c r="D10" s="18">
        <v>255</v>
      </c>
      <c r="E10" s="19">
        <f>C10*D10</f>
        <v>16.830000000000002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361</v>
      </c>
      <c r="C11" s="8">
        <v>5.0999999999999997E-2</v>
      </c>
      <c r="D11" s="12"/>
      <c r="E11" s="19">
        <f t="shared" ref="E11:E19" si="0">C11*D11</f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539</v>
      </c>
      <c r="C12" s="8">
        <v>6.6000000000000003E-2</v>
      </c>
      <c r="D12" s="12">
        <v>181</v>
      </c>
      <c r="E12" s="19">
        <f t="shared" si="0"/>
        <v>11.946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362</v>
      </c>
      <c r="C13" s="8">
        <v>1.4E-2</v>
      </c>
      <c r="D13" s="12">
        <v>43.25</v>
      </c>
      <c r="E13" s="19">
        <f t="shared" si="0"/>
        <v>0.60550000000000004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31</v>
      </c>
      <c r="C14" s="8">
        <v>1.9E-2</v>
      </c>
      <c r="D14" s="12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32</v>
      </c>
      <c r="C15" s="8">
        <v>7.0000000000000001E-3</v>
      </c>
      <c r="D15" s="7">
        <v>90</v>
      </c>
      <c r="E15" s="19">
        <f t="shared" si="0"/>
        <v>0.63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60</v>
      </c>
      <c r="C16" s="8">
        <v>2E-3</v>
      </c>
      <c r="D16" s="7"/>
      <c r="E16" s="19">
        <v>0.33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363</v>
      </c>
      <c r="C17" s="8">
        <v>1.0000000000000001E-5</v>
      </c>
      <c r="D17" s="7"/>
      <c r="E17" s="19">
        <f t="shared" si="0"/>
        <v>0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28</v>
      </c>
      <c r="C18" s="8">
        <v>3.0000000000000001E-3</v>
      </c>
      <c r="D18" s="7">
        <v>12</v>
      </c>
      <c r="E18" s="19">
        <f t="shared" si="0"/>
        <v>3.6000000000000004E-2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6</v>
      </c>
      <c r="C19" s="8">
        <v>5.0000000000000001E-3</v>
      </c>
      <c r="D19" s="7">
        <v>107</v>
      </c>
      <c r="E19" s="19">
        <f t="shared" si="0"/>
        <v>0.53500000000000003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364</v>
      </c>
      <c r="C20" s="10">
        <v>0.05</v>
      </c>
      <c r="D20" s="7"/>
      <c r="E20" s="19">
        <v>1.58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" customHeight="1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 t="s">
        <v>541</v>
      </c>
      <c r="D25" s="245"/>
      <c r="E25" s="246"/>
      <c r="F25" s="244" t="s">
        <v>540</v>
      </c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E10+E11+E13+E14+E15+E16+E17+E18+E19+E20</f>
        <v>20.546500000000002</v>
      </c>
      <c r="D26" s="248"/>
      <c r="E26" s="249"/>
      <c r="F26" s="247">
        <f>E12+E13+E15+E16+E18+E19+E20</f>
        <v>15.6625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 t="s">
        <v>365</v>
      </c>
      <c r="D27" s="258"/>
      <c r="E27" s="259"/>
      <c r="F27" s="250" t="s">
        <v>166</v>
      </c>
      <c r="G27" s="251"/>
      <c r="H27" s="25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N8:N9"/>
    <mergeCell ref="A30:B30"/>
    <mergeCell ref="C30:E30"/>
    <mergeCell ref="F30:H30"/>
    <mergeCell ref="I30:K30"/>
    <mergeCell ref="L30:N30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6:B26"/>
    <mergeCell ref="C26:E26"/>
    <mergeCell ref="F26:H26"/>
    <mergeCell ref="I26:K26"/>
    <mergeCell ref="G8:G9"/>
    <mergeCell ref="H8:H9"/>
    <mergeCell ref="L26:N26"/>
    <mergeCell ref="A25:B25"/>
    <mergeCell ref="C25:E25"/>
    <mergeCell ref="F25:H25"/>
    <mergeCell ref="I25:K25"/>
    <mergeCell ref="L25:N25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  <mergeCell ref="A29:B29"/>
    <mergeCell ref="C29:E29"/>
    <mergeCell ref="F29:H29"/>
    <mergeCell ref="I29:K29"/>
    <mergeCell ref="L29:N29"/>
  </mergeCells>
  <pageMargins left="0.28999999999999998" right="0.27" top="0.74803149606299213" bottom="0.74803149606299213" header="0.31496062992125984" footer="0.31496062992125984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2:N30"/>
  <sheetViews>
    <sheetView workbookViewId="0">
      <selection activeCell="D14" sqref="D14"/>
    </sheetView>
  </sheetViews>
  <sheetFormatPr defaultRowHeight="15"/>
  <cols>
    <col min="2" max="2" width="20.7109375" customWidth="1"/>
  </cols>
  <sheetData>
    <row r="2" spans="1:14">
      <c r="L2" s="221" t="s">
        <v>19</v>
      </c>
      <c r="M2" s="221"/>
      <c r="N2" s="221"/>
    </row>
    <row r="3" spans="1:14">
      <c r="A3" s="222" t="s">
        <v>18</v>
      </c>
      <c r="B3" s="222"/>
      <c r="C3" s="222"/>
      <c r="D3" s="222"/>
    </row>
    <row r="4" spans="1:14" ht="15" customHeight="1">
      <c r="A4" t="s">
        <v>17</v>
      </c>
      <c r="F4" s="229" t="s">
        <v>16</v>
      </c>
      <c r="G4" s="229"/>
      <c r="H4" s="229"/>
      <c r="I4" s="229"/>
      <c r="J4" s="229"/>
      <c r="K4" s="229"/>
      <c r="L4" s="229"/>
      <c r="M4" s="229"/>
      <c r="N4" s="229"/>
    </row>
    <row r="5" spans="1:14" ht="15.75" thickBot="1">
      <c r="A5" t="s">
        <v>366</v>
      </c>
      <c r="H5" s="214" t="s">
        <v>496</v>
      </c>
      <c r="I5" s="214"/>
      <c r="J5" s="214"/>
      <c r="K5" s="214"/>
      <c r="L5" s="214"/>
      <c r="M5" s="214"/>
      <c r="N5" s="214"/>
    </row>
    <row r="6" spans="1:14">
      <c r="A6" s="230" t="s">
        <v>14</v>
      </c>
      <c r="B6" s="231"/>
      <c r="C6" s="223" t="s">
        <v>13</v>
      </c>
      <c r="D6" s="224"/>
      <c r="E6" s="225"/>
      <c r="F6" s="223" t="s">
        <v>12</v>
      </c>
      <c r="G6" s="224"/>
      <c r="H6" s="225"/>
      <c r="I6" s="223" t="s">
        <v>11</v>
      </c>
      <c r="J6" s="224"/>
      <c r="K6" s="225"/>
      <c r="L6" s="223" t="s">
        <v>10</v>
      </c>
      <c r="M6" s="224"/>
      <c r="N6" s="225"/>
    </row>
    <row r="7" spans="1:14">
      <c r="A7" s="232"/>
      <c r="B7" s="233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4"/>
      <c r="B8" s="235"/>
      <c r="C8" s="226"/>
      <c r="D8" s="227"/>
      <c r="E8" s="228"/>
      <c r="F8" s="226"/>
      <c r="G8" s="227"/>
      <c r="H8" s="228"/>
      <c r="I8" s="226"/>
      <c r="J8" s="227"/>
      <c r="K8" s="228"/>
      <c r="L8" s="226"/>
      <c r="M8" s="227"/>
      <c r="N8" s="228"/>
    </row>
    <row r="9" spans="1:14">
      <c r="A9" s="236" t="s">
        <v>9</v>
      </c>
      <c r="B9" s="215" t="s">
        <v>8</v>
      </c>
      <c r="C9" s="217"/>
      <c r="D9" s="219"/>
      <c r="E9" s="212"/>
      <c r="F9" s="217"/>
      <c r="G9" s="219"/>
      <c r="H9" s="212"/>
      <c r="I9" s="217"/>
      <c r="J9" s="219"/>
      <c r="K9" s="212"/>
      <c r="L9" s="217"/>
      <c r="M9" s="219"/>
      <c r="N9" s="212"/>
    </row>
    <row r="10" spans="1:14" ht="15.75" thickBot="1">
      <c r="A10" s="237"/>
      <c r="B10" s="216"/>
      <c r="C10" s="218"/>
      <c r="D10" s="220"/>
      <c r="E10" s="213"/>
      <c r="F10" s="218"/>
      <c r="G10" s="220"/>
      <c r="H10" s="213"/>
      <c r="I10" s="218"/>
      <c r="J10" s="220"/>
      <c r="K10" s="213"/>
      <c r="L10" s="218"/>
      <c r="M10" s="220"/>
      <c r="N10" s="213"/>
    </row>
    <row r="11" spans="1:14">
      <c r="A11" s="15"/>
      <c r="B11" s="13" t="s">
        <v>367</v>
      </c>
      <c r="C11" s="17">
        <v>0.13600000000000001</v>
      </c>
      <c r="D11" s="18">
        <v>164</v>
      </c>
      <c r="E11" s="19">
        <f>C11*D11</f>
        <v>22.304000000000002</v>
      </c>
      <c r="F11" s="15"/>
      <c r="G11" s="14"/>
      <c r="H11" s="13"/>
      <c r="I11" s="17"/>
      <c r="J11" s="16"/>
      <c r="K11" s="11"/>
      <c r="L11" s="15"/>
      <c r="M11" s="14"/>
      <c r="N11" s="13"/>
    </row>
    <row r="12" spans="1:14">
      <c r="A12" s="8"/>
      <c r="B12" s="6" t="s">
        <v>368</v>
      </c>
      <c r="C12" s="26">
        <v>0.01</v>
      </c>
      <c r="D12" s="12"/>
      <c r="E12" s="19">
        <f t="shared" ref="E12:E19" si="0">C12*D12</f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369</v>
      </c>
      <c r="C13" s="10">
        <v>1.2E-2</v>
      </c>
      <c r="D13" s="12">
        <v>30</v>
      </c>
      <c r="E13" s="19">
        <f t="shared" si="0"/>
        <v>0.36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26</v>
      </c>
      <c r="C14" s="26">
        <v>1.4999999999999999E-2</v>
      </c>
      <c r="D14" s="12">
        <v>56</v>
      </c>
      <c r="E14" s="19">
        <f t="shared" si="0"/>
        <v>0.84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60</v>
      </c>
      <c r="C15" s="10">
        <v>4.0000000000000001E-3</v>
      </c>
      <c r="D15" s="7"/>
      <c r="E15" s="19">
        <v>0.65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25</v>
      </c>
      <c r="C16" s="10">
        <v>5.0000000000000001E-3</v>
      </c>
      <c r="D16" s="7">
        <v>293</v>
      </c>
      <c r="E16" s="19">
        <f t="shared" si="0"/>
        <v>1.4650000000000001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217</v>
      </c>
      <c r="C17" s="10">
        <v>5.0000000000000001E-3</v>
      </c>
      <c r="D17" s="7">
        <v>90</v>
      </c>
      <c r="E17" s="19">
        <f t="shared" si="0"/>
        <v>0.45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192</v>
      </c>
      <c r="C18" s="26">
        <v>1.4999999999999999E-2</v>
      </c>
      <c r="D18" s="7">
        <v>108.11</v>
      </c>
      <c r="E18" s="19">
        <f t="shared" si="0"/>
        <v>1.62165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>
        <f t="shared" si="0"/>
        <v>0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E11+E12+E13+E14+E15+E16+E17+E18+E19</f>
        <v>27.690649999999998</v>
      </c>
      <c r="D26" s="248"/>
      <c r="E26" s="24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 t="s">
        <v>191</v>
      </c>
      <c r="D27" s="258"/>
      <c r="E27" s="25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A30:B30"/>
    <mergeCell ref="C30:E30"/>
    <mergeCell ref="F30:H30"/>
    <mergeCell ref="I30:K30"/>
    <mergeCell ref="L30:N30"/>
    <mergeCell ref="J9:J10"/>
    <mergeCell ref="K9:K10"/>
    <mergeCell ref="L9:L10"/>
    <mergeCell ref="C9:C10"/>
    <mergeCell ref="D9:D10"/>
    <mergeCell ref="E9:E10"/>
    <mergeCell ref="F9:F10"/>
    <mergeCell ref="A29:B29"/>
    <mergeCell ref="C29:E29"/>
    <mergeCell ref="F29:H29"/>
    <mergeCell ref="I29:K29"/>
    <mergeCell ref="L29:N29"/>
    <mergeCell ref="A9:A10"/>
    <mergeCell ref="B9:B10"/>
    <mergeCell ref="G9:G10"/>
    <mergeCell ref="L2:N2"/>
    <mergeCell ref="A3:D3"/>
    <mergeCell ref="F4:N4"/>
    <mergeCell ref="H5:N5"/>
    <mergeCell ref="A6:B8"/>
    <mergeCell ref="C6:E8"/>
    <mergeCell ref="F6:H8"/>
    <mergeCell ref="I6:K8"/>
    <mergeCell ref="L6:N8"/>
    <mergeCell ref="M9:M10"/>
    <mergeCell ref="N9:N10"/>
    <mergeCell ref="H9:H10"/>
    <mergeCell ref="I9:I10"/>
    <mergeCell ref="L25:N25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5:B25"/>
    <mergeCell ref="C25:E25"/>
    <mergeCell ref="F25:H25"/>
    <mergeCell ref="I25:K25"/>
    <mergeCell ref="A28:B28"/>
    <mergeCell ref="C28:E28"/>
    <mergeCell ref="F28:H28"/>
    <mergeCell ref="I28:K28"/>
    <mergeCell ref="L28:N28"/>
  </mergeCells>
  <pageMargins left="0.54" right="0.17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N26"/>
  <sheetViews>
    <sheetView workbookViewId="0">
      <selection activeCell="I22" sqref="I22:K22"/>
    </sheetView>
  </sheetViews>
  <sheetFormatPr defaultRowHeight="15"/>
  <cols>
    <col min="1" max="1" width="8.140625" customWidth="1"/>
    <col min="2" max="2" width="23.5703125" customWidth="1"/>
    <col min="3" max="3" width="8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397</v>
      </c>
      <c r="H4" s="214" t="s">
        <v>15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8"/>
      <c r="B10" s="6" t="s">
        <v>107</v>
      </c>
      <c r="C10" s="10">
        <v>0.05</v>
      </c>
      <c r="D10" s="12">
        <v>83.36</v>
      </c>
      <c r="E10" s="19">
        <f>C10*D10</f>
        <v>4.1680000000000001</v>
      </c>
      <c r="F10" s="8"/>
      <c r="G10" s="7"/>
      <c r="H10" s="6"/>
      <c r="I10" s="10">
        <v>0.04</v>
      </c>
      <c r="J10" s="7">
        <v>83.36</v>
      </c>
      <c r="K10" s="31">
        <f>I10*J10</f>
        <v>3.3344</v>
      </c>
      <c r="L10" s="8"/>
      <c r="M10" s="7"/>
      <c r="N10" s="6"/>
    </row>
    <row r="11" spans="1:14">
      <c r="A11" s="8"/>
      <c r="B11" s="6" t="s">
        <v>398</v>
      </c>
      <c r="C11" s="10"/>
      <c r="D11" s="7"/>
      <c r="E11" s="19"/>
      <c r="F11" s="8">
        <v>0.05</v>
      </c>
      <c r="G11" s="7">
        <v>126.5</v>
      </c>
      <c r="H11" s="6">
        <f>F11*G11</f>
        <v>6.3250000000000002</v>
      </c>
      <c r="I11" s="10">
        <v>0.04</v>
      </c>
      <c r="J11" s="7">
        <v>126.5</v>
      </c>
      <c r="K11" s="9">
        <f>I11*J11</f>
        <v>5.0600000000000005</v>
      </c>
      <c r="L11" s="8"/>
      <c r="M11" s="7"/>
      <c r="N11" s="6"/>
    </row>
    <row r="12" spans="1:14">
      <c r="A12" s="8"/>
      <c r="B12" s="6"/>
      <c r="C12" s="10"/>
      <c r="D12" s="7"/>
      <c r="E12" s="19"/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513</v>
      </c>
      <c r="C13" s="10"/>
      <c r="D13" s="7"/>
      <c r="E13" s="9"/>
      <c r="F13" s="8"/>
      <c r="G13" s="7"/>
      <c r="H13" s="6"/>
      <c r="I13" s="10"/>
      <c r="J13" s="7"/>
      <c r="K13" s="9"/>
      <c r="L13" s="8">
        <v>4.4999999999999998E-2</v>
      </c>
      <c r="M13" s="7"/>
      <c r="N13" s="6">
        <v>7</v>
      </c>
    </row>
    <row r="14" spans="1:14">
      <c r="A14" s="8"/>
      <c r="B14" s="6"/>
      <c r="C14" s="10"/>
      <c r="D14" s="7"/>
      <c r="E14" s="9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 ht="15.75" thickBot="1">
      <c r="A20" s="3"/>
      <c r="B20" s="1"/>
      <c r="C20" s="5"/>
      <c r="D20" s="2"/>
      <c r="E20" s="4"/>
      <c r="F20" s="3"/>
      <c r="G20" s="2"/>
      <c r="H20" s="1"/>
      <c r="I20" s="5"/>
      <c r="J20" s="2"/>
      <c r="K20" s="4"/>
      <c r="L20" s="3"/>
      <c r="M20" s="2"/>
      <c r="N20" s="1"/>
    </row>
    <row r="21" spans="1:14">
      <c r="A21" s="238" t="s">
        <v>5</v>
      </c>
      <c r="B21" s="239"/>
      <c r="C21" s="244"/>
      <c r="D21" s="245"/>
      <c r="E21" s="246"/>
      <c r="F21" s="244"/>
      <c r="G21" s="245"/>
      <c r="H21" s="246"/>
      <c r="I21" s="253">
        <f>K10</f>
        <v>3.3344</v>
      </c>
      <c r="J21" s="245"/>
      <c r="K21" s="246"/>
      <c r="L21" s="244"/>
      <c r="M21" s="245"/>
      <c r="N21" s="246"/>
    </row>
    <row r="22" spans="1:14">
      <c r="A22" s="240" t="s">
        <v>4</v>
      </c>
      <c r="B22" s="241"/>
      <c r="C22" s="247">
        <f>SUM(E10:E18)</f>
        <v>4.1680000000000001</v>
      </c>
      <c r="D22" s="248"/>
      <c r="E22" s="249"/>
      <c r="F22" s="247">
        <f>H11</f>
        <v>6.3250000000000002</v>
      </c>
      <c r="G22" s="248"/>
      <c r="H22" s="249"/>
      <c r="I22" s="217">
        <f>K11</f>
        <v>5.0600000000000005</v>
      </c>
      <c r="J22" s="219"/>
      <c r="K22" s="212"/>
      <c r="L22" s="217">
        <f>N13</f>
        <v>7</v>
      </c>
      <c r="M22" s="219"/>
      <c r="N22" s="212"/>
    </row>
    <row r="23" spans="1:14">
      <c r="A23" s="240" t="s">
        <v>3</v>
      </c>
      <c r="B23" s="241"/>
      <c r="C23" s="250">
        <v>50</v>
      </c>
      <c r="D23" s="251"/>
      <c r="E23" s="252"/>
      <c r="F23" s="250">
        <v>50</v>
      </c>
      <c r="G23" s="251"/>
      <c r="H23" s="252"/>
      <c r="I23" s="217">
        <v>40</v>
      </c>
      <c r="J23" s="219"/>
      <c r="K23" s="212"/>
      <c r="L23" s="217">
        <v>4.4999999999999998E-2</v>
      </c>
      <c r="M23" s="219"/>
      <c r="N23" s="212"/>
    </row>
    <row r="24" spans="1:14">
      <c r="A24" s="242" t="s">
        <v>2</v>
      </c>
      <c r="B24" s="243"/>
      <c r="C24" s="217"/>
      <c r="D24" s="219"/>
      <c r="E24" s="212"/>
      <c r="F24" s="217"/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2" t="s">
        <v>1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 ht="15.75" thickBot="1">
      <c r="A26" s="242" t="s">
        <v>0</v>
      </c>
      <c r="B26" s="243"/>
      <c r="C26" s="218"/>
      <c r="D26" s="220"/>
      <c r="E26" s="213"/>
      <c r="F26" s="218"/>
      <c r="G26" s="220"/>
      <c r="H26" s="213"/>
      <c r="I26" s="218"/>
      <c r="J26" s="220"/>
      <c r="K26" s="213"/>
      <c r="L26" s="218"/>
      <c r="M26" s="220"/>
      <c r="N26" s="213"/>
    </row>
  </sheetData>
  <mergeCells count="53">
    <mergeCell ref="A26:B26"/>
    <mergeCell ref="C26:E26"/>
    <mergeCell ref="F26:H26"/>
    <mergeCell ref="I26:K26"/>
    <mergeCell ref="L26:N26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L25:N25"/>
    <mergeCell ref="L23:N23"/>
    <mergeCell ref="A22:B22"/>
    <mergeCell ref="C22:E22"/>
    <mergeCell ref="F22:H22"/>
    <mergeCell ref="I22:K22"/>
    <mergeCell ref="L22:N22"/>
    <mergeCell ref="A23:B23"/>
    <mergeCell ref="C23:E23"/>
    <mergeCell ref="F23:H23"/>
    <mergeCell ref="I23:K23"/>
    <mergeCell ref="A21:B21"/>
    <mergeCell ref="C21:E21"/>
    <mergeCell ref="F21:H21"/>
    <mergeCell ref="I21:K21"/>
    <mergeCell ref="L21:N21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46" right="0.17" top="0.74803149606299213" bottom="0.74803149606299213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D10" sqref="D10"/>
    </sheetView>
  </sheetViews>
  <sheetFormatPr defaultRowHeight="15"/>
  <cols>
    <col min="1" max="1" width="7.7109375" customWidth="1"/>
    <col min="2" max="2" width="18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370</v>
      </c>
      <c r="H4" s="214" t="s">
        <v>524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184</v>
      </c>
      <c r="C10" s="17">
        <v>0.155</v>
      </c>
      <c r="D10" s="18"/>
      <c r="E10" s="19">
        <f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371</v>
      </c>
      <c r="C11" s="10">
        <v>0.13900000000000001</v>
      </c>
      <c r="D11" s="12">
        <v>135</v>
      </c>
      <c r="E11" s="19">
        <f t="shared" ref="E11:E16" si="0">C11*D11</f>
        <v>18.765000000000001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372</v>
      </c>
      <c r="C12" s="10">
        <v>2.5000000000000001E-3</v>
      </c>
      <c r="D12" s="12">
        <v>24</v>
      </c>
      <c r="E12" s="19">
        <f t="shared" si="0"/>
        <v>0.06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22</v>
      </c>
      <c r="C13" s="26">
        <v>2.5000000000000001E-3</v>
      </c>
      <c r="D13" s="12">
        <v>23</v>
      </c>
      <c r="E13" s="19">
        <f t="shared" si="0"/>
        <v>5.7500000000000002E-2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10">
        <v>3.0000000000000001E-3</v>
      </c>
      <c r="D14" s="7">
        <v>12</v>
      </c>
      <c r="E14" s="19">
        <f t="shared" si="0"/>
        <v>3.6000000000000004E-2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19">
        <f t="shared" si="0"/>
        <v>0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</f>
        <v>18.918500000000002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75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46" right="0.37" top="0.74803149606299213" bottom="0.74803149606299213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C26" sqref="C26:E26"/>
    </sheetView>
  </sheetViews>
  <sheetFormatPr defaultRowHeight="15"/>
  <cols>
    <col min="1" max="1" width="7.28515625" customWidth="1"/>
    <col min="2" max="2" width="22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373</v>
      </c>
      <c r="H4" s="214" t="s">
        <v>497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374</v>
      </c>
      <c r="C10" s="17">
        <v>0.05</v>
      </c>
      <c r="D10" s="18">
        <v>30</v>
      </c>
      <c r="E10" s="19">
        <f t="shared" ref="E10:E17" si="0">C10*D10</f>
        <v>1.5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86</v>
      </c>
      <c r="C11" s="10">
        <v>9.6000000000000002E-2</v>
      </c>
      <c r="D11" s="12">
        <v>44.44</v>
      </c>
      <c r="E11" s="19">
        <f t="shared" si="0"/>
        <v>4.2662399999999998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27</v>
      </c>
      <c r="C12" s="10">
        <v>6.4000000000000001E-2</v>
      </c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25</v>
      </c>
      <c r="C13" s="26">
        <v>5.0000000000000001E-3</v>
      </c>
      <c r="D13" s="12">
        <v>293</v>
      </c>
      <c r="E13" s="19">
        <f t="shared" si="0"/>
        <v>1.4650000000000001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10">
        <v>2E-3</v>
      </c>
      <c r="D14" s="7">
        <v>12</v>
      </c>
      <c r="E14" s="19">
        <f t="shared" si="0"/>
        <v>2.4E-2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10">
        <v>2E-3</v>
      </c>
      <c r="D15" s="7">
        <v>56</v>
      </c>
      <c r="E15" s="19">
        <f t="shared" si="0"/>
        <v>0.112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26</v>
      </c>
      <c r="C16" s="26">
        <v>0.01</v>
      </c>
      <c r="D16" s="7">
        <v>56</v>
      </c>
      <c r="E16" s="19">
        <f t="shared" si="0"/>
        <v>0.56000000000000005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25</v>
      </c>
      <c r="C17" s="26">
        <v>5.0000000000000001E-3</v>
      </c>
      <c r="D17" s="7">
        <v>293</v>
      </c>
      <c r="E17" s="19">
        <f t="shared" si="0"/>
        <v>1.4650000000000001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E10+E11+E12+E13+E14+E15+E16+E17</f>
        <v>9.3922399999999993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375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5" right="0.33" top="0.74803149606299213" bottom="0.74803149606299213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workbookViewId="0">
      <selection activeCell="C26" sqref="C26:E26"/>
    </sheetView>
  </sheetViews>
  <sheetFormatPr defaultRowHeight="15"/>
  <cols>
    <col min="2" max="2" width="18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376</v>
      </c>
      <c r="H4" s="214" t="s">
        <v>498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135</v>
      </c>
      <c r="C10" s="17">
        <v>4.0000000000000001E-3</v>
      </c>
      <c r="D10" s="18">
        <v>470</v>
      </c>
      <c r="E10" s="19">
        <f t="shared" ref="E10:E13" si="0">C10*D10</f>
        <v>1.8800000000000001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220</v>
      </c>
      <c r="C11" s="10">
        <v>0.11</v>
      </c>
      <c r="D11" s="12"/>
      <c r="E11" s="19">
        <f t="shared" si="0"/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86</v>
      </c>
      <c r="C12" s="26">
        <v>0.1</v>
      </c>
      <c r="D12" s="12">
        <v>44.44</v>
      </c>
      <c r="E12" s="19">
        <f t="shared" si="0"/>
        <v>4.444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26</v>
      </c>
      <c r="C13" s="26">
        <v>0.02</v>
      </c>
      <c r="D13" s="12">
        <v>56</v>
      </c>
      <c r="E13" s="19">
        <f t="shared" si="0"/>
        <v>1.1200000000000001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7"/>
      <c r="E14" s="19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26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" customHeight="1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</f>
        <v>7.444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200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N8:N9"/>
    <mergeCell ref="A29:B29"/>
    <mergeCell ref="C29:E29"/>
    <mergeCell ref="F29:H29"/>
    <mergeCell ref="I29:K29"/>
    <mergeCell ref="L29:N29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5:B25"/>
    <mergeCell ref="C25:E25"/>
    <mergeCell ref="F25:H25"/>
    <mergeCell ref="I25:K25"/>
    <mergeCell ref="G8:G9"/>
    <mergeCell ref="H8:H9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6" right="0.24" top="0.74803149606299213" bottom="0.74803149606299213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C28" sqref="C28:E28"/>
    </sheetView>
  </sheetViews>
  <sheetFormatPr defaultRowHeight="15"/>
  <cols>
    <col min="2" max="2" width="22" customWidth="1"/>
    <col min="7" max="7" width="7.7109375" customWidth="1"/>
    <col min="13" max="13" width="9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" customHeight="1" thickBot="1">
      <c r="A4" t="s">
        <v>377</v>
      </c>
      <c r="H4" s="214" t="s">
        <v>499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417</v>
      </c>
      <c r="C10" s="17">
        <v>0.109</v>
      </c>
      <c r="D10" s="18"/>
      <c r="E10" s="19">
        <f t="shared" ref="E10:E14" si="0"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50"/>
      <c r="B11" s="51" t="s">
        <v>250</v>
      </c>
      <c r="C11" s="17">
        <v>9.4E-2</v>
      </c>
      <c r="D11" s="18">
        <v>230</v>
      </c>
      <c r="E11" s="19">
        <f t="shared" si="0"/>
        <v>21.62</v>
      </c>
      <c r="F11" s="50"/>
      <c r="G11" s="16"/>
      <c r="H11" s="51"/>
      <c r="I11" s="17"/>
      <c r="J11" s="16"/>
      <c r="K11" s="11"/>
      <c r="L11" s="50"/>
      <c r="M11" s="16"/>
      <c r="N11" s="51"/>
    </row>
    <row r="12" spans="1:14">
      <c r="A12" s="8"/>
      <c r="B12" s="6" t="s">
        <v>28</v>
      </c>
      <c r="C12" s="10">
        <v>4.0000000000000001E-3</v>
      </c>
      <c r="D12" s="12">
        <v>12</v>
      </c>
      <c r="E12" s="19">
        <f t="shared" si="0"/>
        <v>4.8000000000000001E-2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/>
      <c r="C13" s="10"/>
      <c r="D13" s="12"/>
      <c r="E13" s="19"/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25</v>
      </c>
      <c r="C14" s="10">
        <v>5.0000000000000001E-3</v>
      </c>
      <c r="D14" s="12">
        <v>293</v>
      </c>
      <c r="E14" s="19">
        <f t="shared" si="0"/>
        <v>1.4650000000000001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28"/>
      <c r="D15" s="12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26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>
      <c r="A24" s="8"/>
      <c r="B24" s="6"/>
      <c r="C24" s="10"/>
      <c r="D24" s="7"/>
      <c r="E24" s="19"/>
      <c r="F24" s="8"/>
      <c r="G24" s="7"/>
      <c r="H24" s="6"/>
      <c r="I24" s="10"/>
      <c r="J24" s="7"/>
      <c r="K24" s="9"/>
      <c r="L24" s="8"/>
      <c r="M24" s="7"/>
      <c r="N24" s="6"/>
    </row>
    <row r="25" spans="1:14" ht="15" customHeight="1" thickBot="1">
      <c r="A25" s="3"/>
      <c r="B25" s="1"/>
      <c r="C25" s="5"/>
      <c r="D25" s="2"/>
      <c r="E25" s="19"/>
      <c r="F25" s="3"/>
      <c r="G25" s="2"/>
      <c r="H25" s="1"/>
      <c r="I25" s="5"/>
      <c r="J25" s="2"/>
      <c r="K25" s="4"/>
      <c r="L25" s="3"/>
      <c r="M25" s="2"/>
      <c r="N25" s="1"/>
    </row>
    <row r="26" spans="1:14">
      <c r="A26" s="238" t="s">
        <v>5</v>
      </c>
      <c r="B26" s="239"/>
      <c r="C26" s="244"/>
      <c r="D26" s="245"/>
      <c r="E26" s="246"/>
      <c r="F26" s="244"/>
      <c r="G26" s="245"/>
      <c r="H26" s="246"/>
      <c r="I26" s="244"/>
      <c r="J26" s="245"/>
      <c r="K26" s="246"/>
      <c r="L26" s="244"/>
      <c r="M26" s="245"/>
      <c r="N26" s="246"/>
    </row>
    <row r="27" spans="1:14">
      <c r="A27" s="240" t="s">
        <v>38</v>
      </c>
      <c r="B27" s="241"/>
      <c r="C27" s="247">
        <f>E10+E11+E12+E14+E15+E16+E17+E18</f>
        <v>23.132999999999999</v>
      </c>
      <c r="D27" s="248"/>
      <c r="E27" s="24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0" t="s">
        <v>3</v>
      </c>
      <c r="B28" s="241"/>
      <c r="C28" s="257">
        <v>50</v>
      </c>
      <c r="D28" s="258"/>
      <c r="E28" s="259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2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>
      <c r="A30" s="242" t="s">
        <v>1</v>
      </c>
      <c r="B30" s="243"/>
      <c r="C30" s="217"/>
      <c r="D30" s="219"/>
      <c r="E30" s="212"/>
      <c r="F30" s="217"/>
      <c r="G30" s="219"/>
      <c r="H30" s="212"/>
      <c r="I30" s="217"/>
      <c r="J30" s="219"/>
      <c r="K30" s="212"/>
      <c r="L30" s="217"/>
      <c r="M30" s="219"/>
      <c r="N30" s="212"/>
    </row>
    <row r="31" spans="1:14" ht="15.75" thickBot="1">
      <c r="A31" s="242" t="s">
        <v>0</v>
      </c>
      <c r="B31" s="243"/>
      <c r="C31" s="218"/>
      <c r="D31" s="220"/>
      <c r="E31" s="213"/>
      <c r="F31" s="218"/>
      <c r="G31" s="220"/>
      <c r="H31" s="213"/>
      <c r="I31" s="218"/>
      <c r="J31" s="220"/>
      <c r="K31" s="213"/>
      <c r="L31" s="218"/>
      <c r="M31" s="220"/>
      <c r="N31" s="213"/>
    </row>
  </sheetData>
  <mergeCells count="53">
    <mergeCell ref="N8:N9"/>
    <mergeCell ref="A31:B31"/>
    <mergeCell ref="C31:E31"/>
    <mergeCell ref="F31:H31"/>
    <mergeCell ref="I31:K31"/>
    <mergeCell ref="L31:N31"/>
    <mergeCell ref="I8:I9"/>
    <mergeCell ref="J8:J9"/>
    <mergeCell ref="K8:K9"/>
    <mergeCell ref="L8:L9"/>
    <mergeCell ref="M8:M9"/>
    <mergeCell ref="A8:A9"/>
    <mergeCell ref="B8:B9"/>
    <mergeCell ref="C8:C9"/>
    <mergeCell ref="D8:D9"/>
    <mergeCell ref="E8:E9"/>
    <mergeCell ref="L1:N1"/>
    <mergeCell ref="A2:D2"/>
    <mergeCell ref="F3:N3"/>
    <mergeCell ref="H4:N4"/>
    <mergeCell ref="A5:B7"/>
    <mergeCell ref="C5:E7"/>
    <mergeCell ref="F5:H7"/>
    <mergeCell ref="I5:K7"/>
    <mergeCell ref="L5:N7"/>
    <mergeCell ref="F8:F9"/>
    <mergeCell ref="A27:B27"/>
    <mergeCell ref="C27:E27"/>
    <mergeCell ref="F27:H27"/>
    <mergeCell ref="I27:K27"/>
    <mergeCell ref="G8:G9"/>
    <mergeCell ref="H8:H9"/>
    <mergeCell ref="L27:N27"/>
    <mergeCell ref="A26:B26"/>
    <mergeCell ref="C26:E26"/>
    <mergeCell ref="F26:H26"/>
    <mergeCell ref="I26:K26"/>
    <mergeCell ref="L26:N26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0:B30"/>
    <mergeCell ref="C30:E30"/>
    <mergeCell ref="F30:H30"/>
    <mergeCell ref="I30:K30"/>
    <mergeCell ref="L30:N30"/>
  </mergeCells>
  <pageMargins left="0.43" right="0.17" top="0.74803149606299213" bottom="0.74803149606299213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24" sqref="C24:E24"/>
    </sheetView>
  </sheetViews>
  <sheetFormatPr defaultRowHeight="15"/>
  <cols>
    <col min="1" max="1" width="7.140625" customWidth="1"/>
    <col min="2" max="2" width="25" customWidth="1"/>
  </cols>
  <sheetData>
    <row r="1" spans="1:14" ht="18.75">
      <c r="A1" t="s">
        <v>17</v>
      </c>
      <c r="F1" s="229" t="s">
        <v>16</v>
      </c>
      <c r="G1" s="229"/>
      <c r="H1" s="229"/>
      <c r="I1" s="229"/>
      <c r="J1" s="229"/>
      <c r="K1" s="229"/>
      <c r="L1" s="229"/>
      <c r="M1" s="229"/>
      <c r="N1" s="229"/>
    </row>
    <row r="2" spans="1:14" ht="15.75" thickBot="1">
      <c r="A2" t="s">
        <v>378</v>
      </c>
      <c r="H2" s="214" t="s">
        <v>472</v>
      </c>
      <c r="I2" s="214"/>
      <c r="J2" s="214"/>
      <c r="K2" s="214"/>
      <c r="L2" s="214"/>
      <c r="M2" s="214"/>
      <c r="N2" s="214"/>
    </row>
    <row r="3" spans="1:14">
      <c r="A3" s="230" t="s">
        <v>14</v>
      </c>
      <c r="B3" s="231"/>
      <c r="C3" s="223" t="s">
        <v>13</v>
      </c>
      <c r="D3" s="224"/>
      <c r="E3" s="225"/>
      <c r="F3" s="223" t="s">
        <v>12</v>
      </c>
      <c r="G3" s="224"/>
      <c r="H3" s="225"/>
      <c r="I3" s="223" t="s">
        <v>11</v>
      </c>
      <c r="J3" s="224"/>
      <c r="K3" s="225"/>
      <c r="L3" s="223" t="s">
        <v>10</v>
      </c>
      <c r="M3" s="224"/>
      <c r="N3" s="225"/>
    </row>
    <row r="4" spans="1:14" ht="15" customHeight="1">
      <c r="A4" s="232"/>
      <c r="B4" s="233"/>
      <c r="C4" s="226"/>
      <c r="D4" s="227"/>
      <c r="E4" s="228"/>
      <c r="F4" s="226"/>
      <c r="G4" s="227"/>
      <c r="H4" s="228"/>
      <c r="I4" s="226"/>
      <c r="J4" s="227"/>
      <c r="K4" s="228"/>
      <c r="L4" s="226"/>
      <c r="M4" s="227"/>
      <c r="N4" s="228"/>
    </row>
    <row r="5" spans="1:14">
      <c r="A5" s="234"/>
      <c r="B5" s="235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6" t="s">
        <v>9</v>
      </c>
      <c r="B6" s="215" t="s">
        <v>8</v>
      </c>
      <c r="C6" s="217"/>
      <c r="D6" s="219"/>
      <c r="E6" s="212"/>
      <c r="F6" s="217"/>
      <c r="G6" s="219"/>
      <c r="H6" s="212"/>
      <c r="I6" s="217"/>
      <c r="J6" s="219"/>
      <c r="K6" s="212"/>
      <c r="L6" s="217"/>
      <c r="M6" s="219"/>
      <c r="N6" s="212"/>
    </row>
    <row r="7" spans="1:14" ht="15.75" thickBot="1">
      <c r="A7" s="237"/>
      <c r="B7" s="216"/>
      <c r="C7" s="218"/>
      <c r="D7" s="220"/>
      <c r="E7" s="213"/>
      <c r="F7" s="218"/>
      <c r="G7" s="220"/>
      <c r="H7" s="213"/>
      <c r="I7" s="218"/>
      <c r="J7" s="220"/>
      <c r="K7" s="213"/>
      <c r="L7" s="218"/>
      <c r="M7" s="220"/>
      <c r="N7" s="213"/>
    </row>
    <row r="8" spans="1:14">
      <c r="A8" s="15"/>
      <c r="B8" s="13" t="s">
        <v>379</v>
      </c>
      <c r="C8" s="17">
        <v>2.4E-2</v>
      </c>
      <c r="D8" s="18">
        <v>200</v>
      </c>
      <c r="E8" s="19">
        <f t="shared" ref="E8:E14" si="0">C8*D8</f>
        <v>4.8</v>
      </c>
      <c r="F8" s="15"/>
      <c r="G8" s="14"/>
      <c r="H8" s="13"/>
      <c r="I8" s="17"/>
      <c r="J8" s="16"/>
      <c r="K8" s="11"/>
      <c r="L8" s="15"/>
      <c r="M8" s="14"/>
      <c r="N8" s="13"/>
    </row>
    <row r="9" spans="1:14">
      <c r="A9" s="8"/>
      <c r="B9" s="6" t="s">
        <v>26</v>
      </c>
      <c r="C9" s="10">
        <v>0.01</v>
      </c>
      <c r="D9" s="12">
        <v>56</v>
      </c>
      <c r="E9" s="19">
        <f t="shared" si="0"/>
        <v>0.56000000000000005</v>
      </c>
      <c r="F9" s="8"/>
      <c r="G9" s="7"/>
      <c r="H9" s="6"/>
      <c r="I9" s="10"/>
      <c r="J9" s="7"/>
      <c r="K9" s="9"/>
      <c r="L9" s="8"/>
      <c r="M9" s="7"/>
      <c r="N9" s="6"/>
    </row>
    <row r="10" spans="1:14">
      <c r="A10" s="8"/>
      <c r="B10" s="6" t="s">
        <v>380</v>
      </c>
      <c r="C10" s="10">
        <v>2.0000000000000001E-4</v>
      </c>
      <c r="D10" s="12">
        <v>440</v>
      </c>
      <c r="E10" s="19">
        <f t="shared" si="0"/>
        <v>8.8000000000000009E-2</v>
      </c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6" t="s">
        <v>381</v>
      </c>
      <c r="C11" s="26"/>
      <c r="D11" s="12"/>
      <c r="E11" s="19">
        <f t="shared" si="0"/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382</v>
      </c>
      <c r="C12" s="10"/>
      <c r="D12" s="7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27</v>
      </c>
      <c r="C13" s="10">
        <v>0.19</v>
      </c>
      <c r="D13" s="7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26"/>
      <c r="D15" s="7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 ht="15.75" thickBot="1">
      <c r="A21" s="3"/>
      <c r="B21" s="1"/>
      <c r="C21" s="5"/>
      <c r="D21" s="2"/>
      <c r="E21" s="19"/>
      <c r="F21" s="3"/>
      <c r="G21" s="2"/>
      <c r="H21" s="1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/>
      <c r="D22" s="245"/>
      <c r="E22" s="246"/>
      <c r="F22" s="244"/>
      <c r="G22" s="245"/>
      <c r="H22" s="246"/>
      <c r="I22" s="244"/>
      <c r="J22" s="245"/>
      <c r="K22" s="246"/>
      <c r="L22" s="244"/>
      <c r="M22" s="245"/>
      <c r="N22" s="246"/>
    </row>
    <row r="23" spans="1:14" ht="15" customHeight="1">
      <c r="A23" s="240" t="s">
        <v>38</v>
      </c>
      <c r="B23" s="241"/>
      <c r="C23" s="247">
        <f>E8+E9+E10+E11+E12+E13+E14</f>
        <v>5.4479999999999995</v>
      </c>
      <c r="D23" s="248"/>
      <c r="E23" s="249"/>
      <c r="F23" s="217"/>
      <c r="G23" s="219"/>
      <c r="H23" s="212"/>
      <c r="I23" s="217"/>
      <c r="J23" s="219"/>
      <c r="K23" s="212"/>
      <c r="L23" s="217"/>
      <c r="M23" s="219"/>
      <c r="N23" s="212"/>
    </row>
    <row r="24" spans="1:14">
      <c r="A24" s="240" t="s">
        <v>3</v>
      </c>
      <c r="B24" s="241"/>
      <c r="C24" s="257">
        <v>200</v>
      </c>
      <c r="D24" s="258"/>
      <c r="E24" s="259"/>
      <c r="F24" s="217"/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  <row r="28" spans="1:14" ht="15.75" thickBot="1">
      <c r="A28" s="242" t="s">
        <v>0</v>
      </c>
      <c r="B28" s="243"/>
      <c r="C28" s="218"/>
      <c r="D28" s="220"/>
      <c r="E28" s="213"/>
      <c r="F28" s="218"/>
      <c r="G28" s="220"/>
      <c r="H28" s="213"/>
      <c r="I28" s="218"/>
      <c r="J28" s="220"/>
      <c r="K28" s="213"/>
      <c r="L28" s="218"/>
      <c r="M28" s="220"/>
      <c r="N28" s="213"/>
    </row>
  </sheetData>
  <mergeCells count="56">
    <mergeCell ref="K6:K7"/>
    <mergeCell ref="L6:L7"/>
    <mergeCell ref="M6:M7"/>
    <mergeCell ref="N6:N7"/>
    <mergeCell ref="A22:B22"/>
    <mergeCell ref="C22:E22"/>
    <mergeCell ref="F22:H22"/>
    <mergeCell ref="I22:K22"/>
    <mergeCell ref="L22:N22"/>
    <mergeCell ref="A6:A7"/>
    <mergeCell ref="B6:B7"/>
    <mergeCell ref="C6:C7"/>
    <mergeCell ref="D6:D7"/>
    <mergeCell ref="E6:E7"/>
    <mergeCell ref="F6:F7"/>
    <mergeCell ref="G6:G7"/>
    <mergeCell ref="F1:N1"/>
    <mergeCell ref="H2:N2"/>
    <mergeCell ref="A3:B5"/>
    <mergeCell ref="C3:E5"/>
    <mergeCell ref="F3:H5"/>
    <mergeCell ref="I3:K5"/>
    <mergeCell ref="L3:N5"/>
    <mergeCell ref="H6:H7"/>
    <mergeCell ref="L23:N23"/>
    <mergeCell ref="A25:B25"/>
    <mergeCell ref="C25:E25"/>
    <mergeCell ref="F25:H25"/>
    <mergeCell ref="I25:K25"/>
    <mergeCell ref="A23:B23"/>
    <mergeCell ref="C23:E23"/>
    <mergeCell ref="F23:H23"/>
    <mergeCell ref="I23:K23"/>
    <mergeCell ref="I6:I7"/>
    <mergeCell ref="J6:J7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25" right="0.23" top="0.74803149606299213" bottom="0.74803149606299213" header="0.31496062992125984" footer="0.31496062992125984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rgb="FFFFC000"/>
  </sheetPr>
  <dimension ref="A2:N28"/>
  <sheetViews>
    <sheetView workbookViewId="0">
      <selection activeCell="I25" sqref="I25:K25"/>
    </sheetView>
  </sheetViews>
  <sheetFormatPr defaultRowHeight="15"/>
  <cols>
    <col min="1" max="1" width="7.42578125" customWidth="1"/>
    <col min="2" max="2" width="21.85546875" customWidth="1"/>
  </cols>
  <sheetData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383</v>
      </c>
      <c r="H3" s="214" t="s">
        <v>500</v>
      </c>
      <c r="I3" s="214"/>
      <c r="J3" s="214"/>
      <c r="K3" s="214"/>
      <c r="L3" s="214"/>
      <c r="M3" s="214"/>
      <c r="N3" s="214"/>
    </row>
    <row r="4" spans="1:14" ht="15" customHeight="1">
      <c r="A4" s="230" t="s">
        <v>14</v>
      </c>
      <c r="B4" s="231"/>
      <c r="C4" s="223" t="s">
        <v>13</v>
      </c>
      <c r="D4" s="224"/>
      <c r="E4" s="225"/>
      <c r="F4" s="223" t="s">
        <v>12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84"/>
      <c r="G8" s="283"/>
      <c r="H8" s="260"/>
      <c r="I8" s="218"/>
      <c r="J8" s="220"/>
      <c r="K8" s="213"/>
      <c r="L8" s="218"/>
      <c r="M8" s="220"/>
      <c r="N8" s="213"/>
    </row>
    <row r="9" spans="1:14">
      <c r="A9" s="15"/>
      <c r="B9" s="13" t="s">
        <v>367</v>
      </c>
      <c r="C9" s="15">
        <v>0.13600000000000001</v>
      </c>
      <c r="D9" s="18">
        <v>164</v>
      </c>
      <c r="E9" s="19">
        <f>C9*D9</f>
        <v>22.304000000000002</v>
      </c>
      <c r="F9" s="112"/>
      <c r="G9" s="7"/>
      <c r="H9" s="12"/>
      <c r="I9" s="27">
        <v>9.0666666666666673E-2</v>
      </c>
      <c r="J9" s="16">
        <v>164</v>
      </c>
      <c r="K9" s="19">
        <v>14.869333333333334</v>
      </c>
      <c r="L9" s="15"/>
      <c r="M9" s="14"/>
      <c r="N9" s="13"/>
    </row>
    <row r="10" spans="1:14">
      <c r="A10" s="8"/>
      <c r="B10" s="6" t="s">
        <v>198</v>
      </c>
      <c r="C10" s="8">
        <v>0.02</v>
      </c>
      <c r="D10" s="12">
        <v>30</v>
      </c>
      <c r="E10" s="19">
        <f t="shared" ref="E10:E16" si="0">C10*D10</f>
        <v>0.6</v>
      </c>
      <c r="F10" s="112"/>
      <c r="G10" s="7"/>
      <c r="H10" s="12"/>
      <c r="I10" s="26">
        <v>1.3333333333333334E-2</v>
      </c>
      <c r="J10" s="7">
        <v>30</v>
      </c>
      <c r="K10" s="31">
        <v>0.4</v>
      </c>
      <c r="L10" s="8"/>
      <c r="M10" s="7"/>
      <c r="N10" s="6"/>
    </row>
    <row r="11" spans="1:14">
      <c r="A11" s="8"/>
      <c r="B11" s="6" t="s">
        <v>60</v>
      </c>
      <c r="C11" s="8">
        <v>5.0000000000000001E-3</v>
      </c>
      <c r="D11" s="12"/>
      <c r="E11" s="19">
        <v>0.81</v>
      </c>
      <c r="F11" s="112"/>
      <c r="G11" s="7"/>
      <c r="H11" s="12"/>
      <c r="I11" s="26">
        <v>3.3333333333333335E-3</v>
      </c>
      <c r="J11" s="7"/>
      <c r="K11" s="31">
        <v>0.47</v>
      </c>
      <c r="L11" s="8"/>
      <c r="M11" s="7"/>
      <c r="N11" s="6"/>
    </row>
    <row r="12" spans="1:14">
      <c r="A12" s="8"/>
      <c r="B12" s="6" t="s">
        <v>26</v>
      </c>
      <c r="C12" s="8">
        <v>1.4999999999999999E-2</v>
      </c>
      <c r="D12" s="12">
        <v>56</v>
      </c>
      <c r="E12" s="19">
        <f t="shared" si="0"/>
        <v>0.84</v>
      </c>
      <c r="F12" s="112"/>
      <c r="G12" s="7"/>
      <c r="H12" s="12"/>
      <c r="I12" s="26">
        <v>1.0000000000000002E-2</v>
      </c>
      <c r="J12" s="7">
        <v>56</v>
      </c>
      <c r="K12" s="31">
        <v>0.56000000000000005</v>
      </c>
      <c r="L12" s="8"/>
      <c r="M12" s="7"/>
      <c r="N12" s="6"/>
    </row>
    <row r="13" spans="1:14">
      <c r="A13" s="8"/>
      <c r="B13" s="6"/>
      <c r="C13" s="8"/>
      <c r="D13" s="7"/>
      <c r="E13" s="19">
        <f t="shared" si="0"/>
        <v>0</v>
      </c>
      <c r="F13" s="112"/>
      <c r="G13" s="7"/>
      <c r="H13" s="12"/>
      <c r="I13" s="26">
        <v>0</v>
      </c>
      <c r="J13" s="7"/>
      <c r="K13" s="31">
        <v>0</v>
      </c>
      <c r="L13" s="8"/>
      <c r="M13" s="7"/>
      <c r="N13" s="6"/>
    </row>
    <row r="14" spans="1:14">
      <c r="A14" s="8"/>
      <c r="B14" s="6" t="s">
        <v>6</v>
      </c>
      <c r="C14" s="8">
        <v>5.0000000000000001E-3</v>
      </c>
      <c r="D14" s="7">
        <v>107</v>
      </c>
      <c r="E14" s="19">
        <f t="shared" si="0"/>
        <v>0.53500000000000003</v>
      </c>
      <c r="F14" s="112"/>
      <c r="G14" s="7"/>
      <c r="H14" s="12"/>
      <c r="I14" s="26">
        <v>3.3333333333333335E-3</v>
      </c>
      <c r="J14" s="7">
        <v>107</v>
      </c>
      <c r="K14" s="31">
        <v>0.35666666666666669</v>
      </c>
      <c r="L14" s="8"/>
      <c r="M14" s="7"/>
      <c r="N14" s="6"/>
    </row>
    <row r="15" spans="1:14">
      <c r="A15" s="8"/>
      <c r="B15" s="6" t="s">
        <v>29</v>
      </c>
      <c r="C15" s="8">
        <v>1.4999999999999999E-2</v>
      </c>
      <c r="D15" s="7">
        <v>116.67</v>
      </c>
      <c r="E15" s="19">
        <f t="shared" si="0"/>
        <v>1.7500499999999999</v>
      </c>
      <c r="F15" s="112"/>
      <c r="G15" s="7"/>
      <c r="H15" s="12"/>
      <c r="I15" s="26"/>
      <c r="J15" s="7"/>
      <c r="K15" s="31">
        <v>0</v>
      </c>
      <c r="L15" s="8"/>
      <c r="M15" s="7"/>
      <c r="N15" s="6"/>
    </row>
    <row r="16" spans="1:14">
      <c r="A16" s="8"/>
      <c r="B16" s="6" t="s">
        <v>192</v>
      </c>
      <c r="C16" s="26">
        <v>1.4999999999999999E-2</v>
      </c>
      <c r="D16" s="7">
        <v>108.11</v>
      </c>
      <c r="E16" s="19">
        <f t="shared" si="0"/>
        <v>1.62165</v>
      </c>
      <c r="F16" s="112"/>
      <c r="G16" s="7"/>
      <c r="H16" s="12"/>
      <c r="I16" s="26">
        <v>1.4999999999999999E-2</v>
      </c>
      <c r="J16" s="7">
        <v>108.11</v>
      </c>
      <c r="K16" s="31">
        <v>1.0811000000000002</v>
      </c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 ht="15.75" thickBot="1">
      <c r="A22" s="3"/>
      <c r="B22" s="1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 ht="15" customHeight="1">
      <c r="A23" s="238" t="s">
        <v>5</v>
      </c>
      <c r="B23" s="239"/>
      <c r="C23" s="244" t="s">
        <v>331</v>
      </c>
      <c r="D23" s="245"/>
      <c r="E23" s="246"/>
      <c r="F23" s="244" t="s">
        <v>384</v>
      </c>
      <c r="G23" s="245"/>
      <c r="H23" s="246"/>
      <c r="I23" s="244"/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E9+E10+E11+E12+E13+E14+E15</f>
        <v>26.83905</v>
      </c>
      <c r="D24" s="248"/>
      <c r="E24" s="249"/>
      <c r="F24" s="247">
        <f>E9+E10+E11+E12+E14+E16</f>
        <v>26.710650000000001</v>
      </c>
      <c r="G24" s="219"/>
      <c r="H24" s="212"/>
      <c r="I24" s="247">
        <f>K9+K10+K12+K11+K14+K16</f>
        <v>17.737099999999998</v>
      </c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57" t="s">
        <v>191</v>
      </c>
      <c r="D25" s="258"/>
      <c r="E25" s="259"/>
      <c r="F25" s="250" t="s">
        <v>191</v>
      </c>
      <c r="G25" s="251"/>
      <c r="H25" s="252"/>
      <c r="I25" s="217" t="s">
        <v>545</v>
      </c>
      <c r="J25" s="219"/>
      <c r="K25" s="21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 ht="15.75" thickBot="1">
      <c r="A28" s="242" t="s">
        <v>0</v>
      </c>
      <c r="B28" s="243"/>
      <c r="C28" s="218"/>
      <c r="D28" s="220"/>
      <c r="E28" s="213"/>
      <c r="F28" s="218"/>
      <c r="G28" s="220"/>
      <c r="H28" s="213"/>
      <c r="I28" s="218"/>
      <c r="J28" s="220"/>
      <c r="K28" s="213"/>
      <c r="L28" s="218"/>
      <c r="M28" s="220"/>
      <c r="N28" s="213"/>
    </row>
  </sheetData>
  <mergeCells count="51">
    <mergeCell ref="L7:L8"/>
    <mergeCell ref="L23:N23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  <mergeCell ref="A28:B28"/>
    <mergeCell ref="C28:E28"/>
    <mergeCell ref="F28:H28"/>
    <mergeCell ref="I28:K28"/>
    <mergeCell ref="L28:N28"/>
  </mergeCells>
  <pageMargins left="0.39" right="0.31" top="0.74803149606299213" bottom="0.74803149606299213" header="0.31496062992125984" footer="0.31496062992125984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N30"/>
  <sheetViews>
    <sheetView topLeftCell="A4" workbookViewId="0">
      <pane xSplit="2" ySplit="8" topLeftCell="C12" activePane="bottomRight" state="frozen"/>
      <selection activeCell="A4" sqref="A4"/>
      <selection pane="topRight" activeCell="C4" sqref="C4"/>
      <selection pane="bottomLeft" activeCell="A12" sqref="A12"/>
      <selection pane="bottomRight" activeCell="I26" sqref="I26:K26"/>
    </sheetView>
  </sheetViews>
  <sheetFormatPr defaultRowHeight="15"/>
  <cols>
    <col min="1" max="1" width="5.42578125" customWidth="1"/>
    <col min="2" max="2" width="34.4257812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228</v>
      </c>
      <c r="H4" s="214" t="s">
        <v>473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58</v>
      </c>
      <c r="C10" s="15">
        <v>4.1599999999999998E-2</v>
      </c>
      <c r="D10" s="18">
        <v>30</v>
      </c>
      <c r="E10" s="19">
        <f>C10*D10</f>
        <v>1.248</v>
      </c>
      <c r="F10" s="15"/>
      <c r="G10" s="14"/>
      <c r="H10" s="13"/>
      <c r="I10" s="17">
        <v>4.1599999999999998E-2</v>
      </c>
      <c r="J10" s="18">
        <v>30</v>
      </c>
      <c r="K10" s="19">
        <f>I10*J10</f>
        <v>1.248</v>
      </c>
      <c r="L10" s="15"/>
      <c r="M10" s="14"/>
      <c r="N10" s="13"/>
    </row>
    <row r="11" spans="1:14">
      <c r="A11" s="8"/>
      <c r="B11" s="6" t="s">
        <v>86</v>
      </c>
      <c r="C11" s="8">
        <v>0.10400000000000001</v>
      </c>
      <c r="D11" s="12">
        <v>44.44</v>
      </c>
      <c r="E11" s="19">
        <f t="shared" ref="E11:E21" si="0">C11*D11</f>
        <v>4.6217600000000001</v>
      </c>
      <c r="F11" s="8"/>
      <c r="G11" s="7"/>
      <c r="H11" s="6"/>
      <c r="I11" s="10">
        <v>0.10400000000000001</v>
      </c>
      <c r="J11" s="12">
        <v>44.44</v>
      </c>
      <c r="K11" s="19">
        <f t="shared" ref="K11:K21" si="1">I11*J11</f>
        <v>4.6217600000000001</v>
      </c>
      <c r="L11" s="8"/>
      <c r="M11" s="7"/>
      <c r="N11" s="6"/>
    </row>
    <row r="12" spans="1:14">
      <c r="A12" s="8"/>
      <c r="B12" s="6" t="s">
        <v>60</v>
      </c>
      <c r="C12" s="8">
        <v>8.0000000000000002E-3</v>
      </c>
      <c r="D12" s="12"/>
      <c r="E12" s="19">
        <v>1.3</v>
      </c>
      <c r="F12" s="8"/>
      <c r="G12" s="7"/>
      <c r="H12" s="6"/>
      <c r="I12" s="10">
        <v>8.0000000000000002E-3</v>
      </c>
      <c r="J12" s="12"/>
      <c r="K12" s="19">
        <v>1.3</v>
      </c>
      <c r="L12" s="8"/>
      <c r="M12" s="7"/>
      <c r="N12" s="6"/>
    </row>
    <row r="13" spans="1:14">
      <c r="A13" s="8"/>
      <c r="B13" s="6" t="s">
        <v>26</v>
      </c>
      <c r="C13" s="8">
        <v>2.5000000000000001E-3</v>
      </c>
      <c r="D13" s="12">
        <v>56</v>
      </c>
      <c r="E13" s="19">
        <f t="shared" si="0"/>
        <v>0.14000000000000001</v>
      </c>
      <c r="F13" s="8"/>
      <c r="G13" s="7"/>
      <c r="H13" s="6"/>
      <c r="I13" s="10">
        <v>2.5000000000000001E-3</v>
      </c>
      <c r="J13" s="12">
        <v>56</v>
      </c>
      <c r="K13" s="19">
        <f t="shared" si="1"/>
        <v>0.14000000000000001</v>
      </c>
      <c r="L13" s="8"/>
      <c r="M13" s="7"/>
      <c r="N13" s="6"/>
    </row>
    <row r="14" spans="1:14">
      <c r="A14" s="8"/>
      <c r="B14" s="6" t="s">
        <v>28</v>
      </c>
      <c r="C14" s="8">
        <v>8.0000000000000004E-4</v>
      </c>
      <c r="D14" s="7">
        <v>12</v>
      </c>
      <c r="E14" s="19">
        <f t="shared" si="0"/>
        <v>9.6000000000000009E-3</v>
      </c>
      <c r="F14" s="8"/>
      <c r="G14" s="7"/>
      <c r="H14" s="6"/>
      <c r="I14" s="10">
        <v>8.0000000000000004E-4</v>
      </c>
      <c r="J14" s="7">
        <v>12</v>
      </c>
      <c r="K14" s="19">
        <f t="shared" si="1"/>
        <v>9.6000000000000009E-3</v>
      </c>
      <c r="L14" s="8"/>
      <c r="M14" s="7"/>
      <c r="N14" s="6"/>
    </row>
    <row r="15" spans="1:14">
      <c r="A15" s="8"/>
      <c r="B15" s="6" t="s">
        <v>6</v>
      </c>
      <c r="C15" s="8">
        <v>1.6000000000000001E-3</v>
      </c>
      <c r="D15" s="7">
        <v>107</v>
      </c>
      <c r="E15" s="19">
        <f t="shared" si="0"/>
        <v>0.17120000000000002</v>
      </c>
      <c r="F15" s="8"/>
      <c r="G15" s="7"/>
      <c r="H15" s="6"/>
      <c r="I15" s="10">
        <v>1.6000000000000001E-3</v>
      </c>
      <c r="J15" s="7">
        <v>107</v>
      </c>
      <c r="K15" s="19">
        <f t="shared" si="1"/>
        <v>0.17120000000000002</v>
      </c>
      <c r="L15" s="8"/>
      <c r="M15" s="7"/>
      <c r="N15" s="6"/>
    </row>
    <row r="16" spans="1:14">
      <c r="A16" s="8"/>
      <c r="B16" s="6"/>
      <c r="C16" s="8"/>
      <c r="D16" s="7"/>
      <c r="E16" s="19">
        <f t="shared" si="0"/>
        <v>0</v>
      </c>
      <c r="F16" s="8"/>
      <c r="G16" s="7"/>
      <c r="H16" s="6"/>
      <c r="I16" s="10"/>
      <c r="J16" s="7"/>
      <c r="K16" s="19">
        <f t="shared" si="1"/>
        <v>0</v>
      </c>
      <c r="L16" s="8"/>
      <c r="M16" s="7"/>
      <c r="N16" s="6"/>
    </row>
    <row r="17" spans="1:14">
      <c r="A17" s="8"/>
      <c r="B17" s="6"/>
      <c r="C17" s="8"/>
      <c r="D17" s="7"/>
      <c r="E17" s="19"/>
      <c r="F17" s="8"/>
      <c r="G17" s="7"/>
      <c r="H17" s="6"/>
      <c r="I17" s="10"/>
      <c r="J17" s="7"/>
      <c r="K17" s="19">
        <f t="shared" si="1"/>
        <v>0</v>
      </c>
      <c r="L17" s="8"/>
      <c r="M17" s="7"/>
      <c r="N17" s="6"/>
    </row>
    <row r="18" spans="1:14">
      <c r="A18" s="8"/>
      <c r="B18" s="6" t="s">
        <v>6</v>
      </c>
      <c r="C18" s="8">
        <v>1.6000000000000001E-3</v>
      </c>
      <c r="D18" s="7">
        <v>107</v>
      </c>
      <c r="E18" s="19">
        <f t="shared" si="0"/>
        <v>0.17120000000000002</v>
      </c>
      <c r="F18" s="8"/>
      <c r="G18" s="7"/>
      <c r="H18" s="6"/>
      <c r="I18" s="10">
        <v>1.6000000000000001E-3</v>
      </c>
      <c r="J18" s="7">
        <v>107</v>
      </c>
      <c r="K18" s="19">
        <f t="shared" si="1"/>
        <v>0.17120000000000002</v>
      </c>
      <c r="L18" s="8"/>
      <c r="M18" s="7"/>
      <c r="N18" s="6"/>
    </row>
    <row r="19" spans="1:14">
      <c r="A19" s="8"/>
      <c r="B19" s="6" t="s">
        <v>229</v>
      </c>
      <c r="C19" s="10">
        <v>0.01</v>
      </c>
      <c r="D19" s="7">
        <v>108.11</v>
      </c>
      <c r="E19" s="19">
        <f t="shared" si="0"/>
        <v>1.0810999999999999</v>
      </c>
      <c r="F19" s="8"/>
      <c r="G19" s="7"/>
      <c r="H19" s="6"/>
      <c r="I19" s="10"/>
      <c r="J19" s="7">
        <v>108.11</v>
      </c>
      <c r="K19" s="19">
        <f t="shared" si="1"/>
        <v>0</v>
      </c>
      <c r="L19" s="8"/>
      <c r="M19" s="7"/>
      <c r="N19" s="6"/>
    </row>
    <row r="20" spans="1:14">
      <c r="A20" s="8"/>
      <c r="B20" s="6" t="s">
        <v>62</v>
      </c>
      <c r="C20" s="10">
        <v>0.01</v>
      </c>
      <c r="D20" s="7">
        <v>116.67</v>
      </c>
      <c r="E20" s="19">
        <f t="shared" si="0"/>
        <v>1.1667000000000001</v>
      </c>
      <c r="F20" s="8"/>
      <c r="G20" s="7"/>
      <c r="H20" s="6"/>
      <c r="I20" s="10"/>
      <c r="J20" s="7"/>
      <c r="K20" s="19">
        <f t="shared" si="1"/>
        <v>0</v>
      </c>
      <c r="L20" s="8"/>
      <c r="M20" s="7"/>
      <c r="N20" s="6"/>
    </row>
    <row r="21" spans="1:14">
      <c r="A21" s="8"/>
      <c r="B21" s="6" t="s">
        <v>339</v>
      </c>
      <c r="C21" s="10">
        <v>0.02</v>
      </c>
      <c r="D21" s="7">
        <v>154</v>
      </c>
      <c r="E21" s="19">
        <f t="shared" si="0"/>
        <v>3.08</v>
      </c>
      <c r="F21" s="8"/>
      <c r="G21" s="7"/>
      <c r="H21" s="6"/>
      <c r="I21" s="10">
        <v>0.02</v>
      </c>
      <c r="J21" s="7">
        <v>154</v>
      </c>
      <c r="K21" s="19">
        <f t="shared" si="1"/>
        <v>3.08</v>
      </c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 t="s">
        <v>337</v>
      </c>
      <c r="D24" s="245"/>
      <c r="E24" s="246"/>
      <c r="F24" s="244" t="s">
        <v>331</v>
      </c>
      <c r="G24" s="245"/>
      <c r="H24" s="246"/>
      <c r="I24" s="244" t="s">
        <v>338</v>
      </c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E10+E11+E12+E13+E14+E15+E16+E18+E19</f>
        <v>8.7428599999999985</v>
      </c>
      <c r="D25" s="248"/>
      <c r="E25" s="249"/>
      <c r="F25" s="247">
        <f>E10+E11+E12+E13+E14+E15+E18+E20</f>
        <v>8.8284599999999998</v>
      </c>
      <c r="G25" s="219"/>
      <c r="H25" s="212"/>
      <c r="I25" s="247">
        <f>K10+K11+K12+K13+K14+K15+K18+K21</f>
        <v>10.741759999999999</v>
      </c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227</v>
      </c>
      <c r="D26" s="258"/>
      <c r="E26" s="259"/>
      <c r="F26" s="217" t="s">
        <v>542</v>
      </c>
      <c r="G26" s="219"/>
      <c r="H26" s="212"/>
      <c r="I26" s="250" t="s">
        <v>510</v>
      </c>
      <c r="J26" s="251"/>
      <c r="K26" s="25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  <row r="30" spans="1:14" ht="14.25" customHeight="1"/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32" right="0.17" top="0.74803149606299213" bottom="0.74803149606299213" header="0.31496062992125984" footer="0.31496062992125984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C27" sqref="C27:E27"/>
    </sheetView>
  </sheetViews>
  <sheetFormatPr defaultRowHeight="15"/>
  <cols>
    <col min="1" max="1" width="5.42578125" customWidth="1"/>
    <col min="2" max="2" width="30" customWidth="1"/>
    <col min="3" max="3" width="9.5703125" customWidth="1"/>
    <col min="7" max="7" width="7.285156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231</v>
      </c>
      <c r="H4" s="214" t="s">
        <v>501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233</v>
      </c>
      <c r="C10" s="15">
        <v>0.107</v>
      </c>
      <c r="D10" s="18"/>
      <c r="E10" s="19">
        <f t="shared" ref="E10:E20" si="0"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234</v>
      </c>
      <c r="C11" s="8"/>
      <c r="D11" s="12"/>
      <c r="E11" s="19">
        <f t="shared" si="0"/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235</v>
      </c>
      <c r="C12" s="8"/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236</v>
      </c>
      <c r="C13" s="8">
        <v>0.12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237</v>
      </c>
      <c r="C14" s="8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444</v>
      </c>
      <c r="C15" s="8">
        <v>9.1999999999999998E-2</v>
      </c>
      <c r="D15" s="7">
        <v>230</v>
      </c>
      <c r="E15" s="19">
        <f t="shared" si="0"/>
        <v>21.16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8">
        <v>4.0000000000000001E-3</v>
      </c>
      <c r="D16" s="7">
        <v>12</v>
      </c>
      <c r="E16" s="19">
        <f t="shared" si="0"/>
        <v>4.8000000000000001E-2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23</v>
      </c>
      <c r="C17" s="8">
        <v>2.4E-2</v>
      </c>
      <c r="D17" s="7">
        <v>24</v>
      </c>
      <c r="E17" s="19">
        <f t="shared" si="0"/>
        <v>0.57600000000000007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25</v>
      </c>
      <c r="C18" s="8">
        <v>7.0000000000000001E-3</v>
      </c>
      <c r="D18" s="7">
        <v>293</v>
      </c>
      <c r="E18" s="19">
        <f t="shared" si="0"/>
        <v>2.0510000000000002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207</v>
      </c>
      <c r="C19" s="8">
        <v>4.0000000000000001E-3</v>
      </c>
      <c r="D19" s="7">
        <v>88</v>
      </c>
      <c r="E19" s="19">
        <f t="shared" si="0"/>
        <v>0.35199999999999998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>
        <f t="shared" si="0"/>
        <v>0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E10+E11+E12+E13+E14+E16+E17+E19+E20+E15</f>
        <v>22.135999999999999</v>
      </c>
      <c r="D26" s="248"/>
      <c r="E26" s="24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 t="s">
        <v>232</v>
      </c>
      <c r="D27" s="258"/>
      <c r="E27" s="25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A30:B30"/>
    <mergeCell ref="C30:E30"/>
    <mergeCell ref="F30:H30"/>
    <mergeCell ref="I30:K30"/>
    <mergeCell ref="L30:N30"/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5:B25"/>
    <mergeCell ref="C25:E25"/>
    <mergeCell ref="F25:H25"/>
    <mergeCell ref="I25:K25"/>
    <mergeCell ref="L25:N25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18" right="0.22" top="0.74803149606299213" bottom="0.74803149606299213" header="0.31496062992125984" footer="0.31496062992125984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25" sqref="C25:E25"/>
    </sheetView>
  </sheetViews>
  <sheetFormatPr defaultRowHeight="15"/>
  <cols>
    <col min="1" max="1" width="5.42578125" customWidth="1"/>
    <col min="2" max="2" width="24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239</v>
      </c>
      <c r="H4" s="214" t="s">
        <v>502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210</v>
      </c>
      <c r="C10" s="15">
        <v>8.8999999999999996E-2</v>
      </c>
      <c r="D10" s="18">
        <v>200</v>
      </c>
      <c r="E10" s="19">
        <f t="shared" ref="E10:E15" si="0">C10*D10</f>
        <v>17.8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240</v>
      </c>
      <c r="C11" s="8">
        <v>8.4000000000000005E-2</v>
      </c>
      <c r="D11" s="12"/>
      <c r="E11" s="19">
        <f t="shared" si="0"/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53</v>
      </c>
      <c r="C12" s="8">
        <v>6.0000000000000001E-3</v>
      </c>
      <c r="D12" s="12">
        <v>293</v>
      </c>
      <c r="E12" s="19">
        <f t="shared" si="0"/>
        <v>1.758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/>
      <c r="C13" s="8"/>
      <c r="D13" s="12"/>
      <c r="E13" s="19"/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442</v>
      </c>
      <c r="C14" s="8"/>
      <c r="D14" s="12"/>
      <c r="E14" s="65">
        <v>50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241</v>
      </c>
      <c r="C15" s="8">
        <v>5.0000000000000001E-3</v>
      </c>
      <c r="D15" s="12">
        <v>88</v>
      </c>
      <c r="E15" s="19">
        <f t="shared" si="0"/>
        <v>0.44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443</v>
      </c>
      <c r="C16" s="8">
        <v>0.03</v>
      </c>
      <c r="D16" s="7"/>
      <c r="E16" s="19">
        <v>0.95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8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8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 ht="15.75" thickBot="1">
      <c r="A22" s="3"/>
      <c r="B22" s="1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/>
      <c r="D23" s="245"/>
      <c r="E23" s="246"/>
      <c r="F23" s="244"/>
      <c r="G23" s="245"/>
      <c r="H23" s="246"/>
      <c r="I23" s="244"/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E10+E12+E15+E16</f>
        <v>20.948</v>
      </c>
      <c r="D24" s="248"/>
      <c r="E24" s="249"/>
      <c r="F24" s="217"/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57">
        <v>85</v>
      </c>
      <c r="D25" s="258"/>
      <c r="E25" s="25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 ht="15.75" thickBot="1">
      <c r="A28" s="242" t="s">
        <v>0</v>
      </c>
      <c r="B28" s="243"/>
      <c r="C28" s="218"/>
      <c r="D28" s="220"/>
      <c r="E28" s="213"/>
      <c r="F28" s="218"/>
      <c r="G28" s="220"/>
      <c r="H28" s="213"/>
      <c r="I28" s="218"/>
      <c r="J28" s="220"/>
      <c r="K28" s="213"/>
      <c r="L28" s="218"/>
      <c r="M28" s="220"/>
      <c r="N28" s="213"/>
    </row>
  </sheetData>
  <mergeCells count="53">
    <mergeCell ref="A28:B28"/>
    <mergeCell ref="C28:E28"/>
    <mergeCell ref="F28:H28"/>
    <mergeCell ref="I28:K28"/>
    <mergeCell ref="L28:N28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L25:N25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A23:B23"/>
    <mergeCell ref="C23:E23"/>
    <mergeCell ref="F23:H23"/>
    <mergeCell ref="I23:K23"/>
    <mergeCell ref="L23:N23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32" right="0.17" top="0.74803149606299213" bottom="0.74803149606299213" header="0.31496062992125984" footer="0.31496062992125984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D13" sqref="D13"/>
    </sheetView>
  </sheetViews>
  <sheetFormatPr defaultRowHeight="15"/>
  <cols>
    <col min="1" max="1" width="5.42578125" customWidth="1"/>
    <col min="2" max="2" width="26.2851562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242</v>
      </c>
      <c r="H4" s="214" t="s">
        <v>474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243</v>
      </c>
      <c r="C10" s="15">
        <v>6.25E-2</v>
      </c>
      <c r="D10" s="18">
        <v>23</v>
      </c>
      <c r="E10" s="19">
        <f t="shared" ref="E10:E13" si="0">C10*D10</f>
        <v>1.4375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176</v>
      </c>
      <c r="C11" s="8">
        <v>7.3499999999999996E-2</v>
      </c>
      <c r="D11" s="12">
        <v>80</v>
      </c>
      <c r="E11" s="19">
        <f t="shared" si="0"/>
        <v>5.88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42</v>
      </c>
      <c r="C12" s="8">
        <v>0.01</v>
      </c>
      <c r="D12" s="12">
        <v>56</v>
      </c>
      <c r="E12" s="19">
        <f t="shared" si="0"/>
        <v>0.56000000000000005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/>
      <c r="C13" s="8"/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8"/>
      <c r="D14" s="7"/>
      <c r="E14" s="19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8"/>
      <c r="D15" s="7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8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8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8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E10+E11+E12+E13+E14+E15+E16+E18+E19</f>
        <v>7.8774999999999995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50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A29:B29"/>
    <mergeCell ref="C29:E29"/>
    <mergeCell ref="F29:H29"/>
    <mergeCell ref="I29:K29"/>
    <mergeCell ref="L29:N29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32" right="0.17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E11" sqref="E11"/>
    </sheetView>
  </sheetViews>
  <sheetFormatPr defaultRowHeight="15"/>
  <cols>
    <col min="1" max="1" width="8.140625" customWidth="1"/>
    <col min="2" max="2" width="24.28515625" customWidth="1"/>
    <col min="3" max="3" width="8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89</v>
      </c>
      <c r="H4" s="214" t="s">
        <v>477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 ht="51.75" customHeight="1">
      <c r="A10" s="15"/>
      <c r="B10" s="43" t="s">
        <v>172</v>
      </c>
      <c r="C10" s="17">
        <v>8.0000000000000002E-3</v>
      </c>
      <c r="D10" s="18">
        <v>500</v>
      </c>
      <c r="E10" s="19">
        <f>C10*D10</f>
        <v>4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27</v>
      </c>
      <c r="C11" s="10">
        <v>0.17199999999999999</v>
      </c>
      <c r="D11" s="12"/>
      <c r="E11" s="19">
        <f t="shared" ref="E11:E13" si="0">C11*D11</f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26</v>
      </c>
      <c r="C12" s="10">
        <v>0.02</v>
      </c>
      <c r="D12" s="7">
        <v>56</v>
      </c>
      <c r="E12" s="19">
        <f t="shared" si="0"/>
        <v>1.1200000000000001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86</v>
      </c>
      <c r="C13" s="10">
        <v>0.05</v>
      </c>
      <c r="D13" s="7">
        <v>44.44</v>
      </c>
      <c r="E13" s="19">
        <f t="shared" si="0"/>
        <v>2.222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7"/>
      <c r="E14" s="9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9"/>
      <c r="F20" s="8"/>
      <c r="G20" s="7"/>
      <c r="H20" s="6"/>
      <c r="I20" s="10"/>
      <c r="J20" s="7"/>
      <c r="K20" s="9"/>
      <c r="L20" s="8"/>
      <c r="M20" s="7"/>
      <c r="N20" s="6"/>
    </row>
    <row r="21" spans="1:14" ht="15.75" thickBot="1">
      <c r="A21" s="3"/>
      <c r="B21" s="1"/>
      <c r="C21" s="5"/>
      <c r="D21" s="2"/>
      <c r="E21" s="4"/>
      <c r="F21" s="3"/>
      <c r="G21" s="2"/>
      <c r="H21" s="1"/>
      <c r="I21" s="5"/>
      <c r="J21" s="2"/>
      <c r="K21" s="4"/>
      <c r="L21" s="3"/>
      <c r="M21" s="2"/>
      <c r="N21" s="1"/>
    </row>
    <row r="22" spans="1:14">
      <c r="A22" s="238" t="s">
        <v>5</v>
      </c>
      <c r="B22" s="239"/>
      <c r="C22" s="244"/>
      <c r="D22" s="245"/>
      <c r="E22" s="246"/>
      <c r="F22" s="244"/>
      <c r="G22" s="245"/>
      <c r="H22" s="246"/>
      <c r="I22" s="244"/>
      <c r="J22" s="245"/>
      <c r="K22" s="246"/>
      <c r="L22" s="244"/>
      <c r="M22" s="245"/>
      <c r="N22" s="246"/>
    </row>
    <row r="23" spans="1:14">
      <c r="A23" s="240" t="s">
        <v>4</v>
      </c>
      <c r="B23" s="241"/>
      <c r="C23" s="247">
        <f>SUM(E10:E19)</f>
        <v>7.3420000000000005</v>
      </c>
      <c r="D23" s="248"/>
      <c r="E23" s="249"/>
      <c r="F23" s="217"/>
      <c r="G23" s="219"/>
      <c r="H23" s="212"/>
      <c r="I23" s="217"/>
      <c r="J23" s="219"/>
      <c r="K23" s="212"/>
      <c r="L23" s="217"/>
      <c r="M23" s="219"/>
      <c r="N23" s="212"/>
    </row>
    <row r="24" spans="1:14">
      <c r="A24" s="240" t="s">
        <v>3</v>
      </c>
      <c r="B24" s="241"/>
      <c r="C24" s="250">
        <v>200</v>
      </c>
      <c r="D24" s="251"/>
      <c r="E24" s="252"/>
      <c r="F24" s="250"/>
      <c r="G24" s="251"/>
      <c r="H24" s="252"/>
      <c r="I24" s="217"/>
      <c r="J24" s="219"/>
      <c r="K24" s="212"/>
      <c r="L24" s="217"/>
      <c r="M24" s="219"/>
      <c r="N24" s="212"/>
    </row>
    <row r="25" spans="1:14">
      <c r="A25" s="242" t="s">
        <v>2</v>
      </c>
      <c r="B25" s="243"/>
      <c r="C25" s="217"/>
      <c r="D25" s="219"/>
      <c r="E25" s="212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1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 ht="15.75" thickBot="1">
      <c r="A27" s="242" t="s">
        <v>0</v>
      </c>
      <c r="B27" s="243"/>
      <c r="C27" s="218"/>
      <c r="D27" s="220"/>
      <c r="E27" s="213"/>
      <c r="F27" s="218"/>
      <c r="G27" s="220"/>
      <c r="H27" s="213"/>
      <c r="I27" s="218"/>
      <c r="J27" s="220"/>
      <c r="K27" s="213"/>
      <c r="L27" s="218"/>
      <c r="M27" s="220"/>
      <c r="N27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2:B22"/>
    <mergeCell ref="C22:E22"/>
    <mergeCell ref="F22:H22"/>
    <mergeCell ref="I22:K22"/>
    <mergeCell ref="L22:N22"/>
    <mergeCell ref="L24:N24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A26:B26"/>
    <mergeCell ref="C26:E26"/>
    <mergeCell ref="F26:H26"/>
    <mergeCell ref="I26:K26"/>
    <mergeCell ref="L26:N26"/>
    <mergeCell ref="A25:B25"/>
    <mergeCell ref="C25:E25"/>
    <mergeCell ref="F25:H25"/>
    <mergeCell ref="I25:K25"/>
    <mergeCell ref="L25:N25"/>
    <mergeCell ref="A27:B27"/>
    <mergeCell ref="C27:E27"/>
    <mergeCell ref="F27:H27"/>
    <mergeCell ref="I27:K27"/>
    <mergeCell ref="L27:N27"/>
  </mergeCells>
  <pageMargins left="0.3" right="0.3" top="0.74803149606299213" bottom="0.74803149606299213" header="0.31496062992125984" footer="0.31496062992125984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27" sqref="C27:E27"/>
    </sheetView>
  </sheetViews>
  <sheetFormatPr defaultRowHeight="15"/>
  <cols>
    <col min="1" max="1" width="5.42578125" customWidth="1"/>
    <col min="2" max="2" width="23.8554687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244</v>
      </c>
      <c r="H4" s="214" t="s">
        <v>475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198</v>
      </c>
      <c r="C10" s="15">
        <v>7.4999999999999997E-2</v>
      </c>
      <c r="D10" s="18">
        <v>30</v>
      </c>
      <c r="E10" s="19">
        <f t="shared" ref="E10:E16" si="0">C10*D10</f>
        <v>2.25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26</v>
      </c>
      <c r="C11" s="8">
        <v>3.0000000000000001E-3</v>
      </c>
      <c r="D11" s="12">
        <v>56</v>
      </c>
      <c r="E11" s="19">
        <f t="shared" si="0"/>
        <v>0.16800000000000001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27</v>
      </c>
      <c r="C12" s="8">
        <v>0.11799999999999999</v>
      </c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245</v>
      </c>
      <c r="C13" s="8">
        <v>3.0000000000000001E-3</v>
      </c>
      <c r="D13" s="12">
        <v>60</v>
      </c>
      <c r="E13" s="19">
        <f t="shared" si="0"/>
        <v>0.18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8">
        <v>1.4999999999999999E-4</v>
      </c>
      <c r="D14" s="7">
        <v>12</v>
      </c>
      <c r="E14" s="19">
        <f t="shared" si="0"/>
        <v>1.8E-3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6</v>
      </c>
      <c r="C15" s="8">
        <v>4.0000000000000001E-3</v>
      </c>
      <c r="D15" s="7">
        <v>107</v>
      </c>
      <c r="E15" s="19">
        <f t="shared" si="0"/>
        <v>0.42799999999999999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29</v>
      </c>
      <c r="C16" s="8">
        <v>0.02</v>
      </c>
      <c r="D16" s="7">
        <v>116.67</v>
      </c>
      <c r="E16" s="19">
        <f t="shared" si="0"/>
        <v>2.3334000000000001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8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8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E10+E11+E12+E13+E14+E15+E16+E18+E19</f>
        <v>5.3612000000000002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226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28000000000000003" right="0.22" top="0.74803149606299213" bottom="0.74803149606299213" header="0.31496062992125984" footer="0.31496062992125984"/>
  <pageSetup paperSize="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C26" sqref="C26:E26"/>
    </sheetView>
  </sheetViews>
  <sheetFormatPr defaultRowHeight="15"/>
  <cols>
    <col min="1" max="1" width="5.42578125" customWidth="1"/>
    <col min="2" max="2" width="25.570312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246</v>
      </c>
      <c r="H4" s="214" t="s">
        <v>503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184</v>
      </c>
      <c r="C10" s="15">
        <v>0.1065</v>
      </c>
      <c r="D10" s="18"/>
      <c r="E10" s="19">
        <f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247</v>
      </c>
      <c r="C11" s="8">
        <v>0.1045</v>
      </c>
      <c r="D11" s="98">
        <v>135</v>
      </c>
      <c r="E11" s="19">
        <f t="shared" ref="E11:E21" si="0">C11*D11</f>
        <v>14.1075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248</v>
      </c>
      <c r="C12" s="8">
        <v>9.6000000000000002E-2</v>
      </c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249</v>
      </c>
      <c r="C13" s="8">
        <v>0.12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250</v>
      </c>
      <c r="C14" s="8">
        <v>8.6999999999999994E-2</v>
      </c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251</v>
      </c>
      <c r="C15" s="8">
        <v>0.107</v>
      </c>
      <c r="D15" s="7"/>
      <c r="E15" s="19">
        <f t="shared" si="0"/>
        <v>0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53</v>
      </c>
      <c r="C16" s="8">
        <v>7.4999999999999997E-3</v>
      </c>
      <c r="D16" s="7">
        <v>293</v>
      </c>
      <c r="E16" s="19">
        <f t="shared" si="0"/>
        <v>2.1974999999999998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211</v>
      </c>
      <c r="C17" s="8">
        <v>8.9999999999999993E-3</v>
      </c>
      <c r="D17" s="7">
        <v>24</v>
      </c>
      <c r="E17" s="19">
        <f t="shared" si="0"/>
        <v>0.21599999999999997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243</v>
      </c>
      <c r="C18" s="8">
        <v>9.4999999999999998E-3</v>
      </c>
      <c r="D18" s="7">
        <v>23</v>
      </c>
      <c r="E18" s="19">
        <f t="shared" si="0"/>
        <v>0.2185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57</v>
      </c>
      <c r="C19" s="10">
        <v>2E-3</v>
      </c>
      <c r="D19" s="7">
        <v>88</v>
      </c>
      <c r="E19" s="19">
        <f t="shared" si="0"/>
        <v>0.17599999999999999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252</v>
      </c>
      <c r="C20" s="10">
        <v>3.5000000000000003E-2</v>
      </c>
      <c r="D20" s="7">
        <v>52.5</v>
      </c>
      <c r="E20" s="19">
        <f t="shared" si="0"/>
        <v>1.8375000000000001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 t="s">
        <v>7</v>
      </c>
      <c r="C21" s="10">
        <v>2E-3</v>
      </c>
      <c r="D21" s="7">
        <v>12</v>
      </c>
      <c r="E21" s="19">
        <f t="shared" si="0"/>
        <v>2.4E-2</v>
      </c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E10+E11+E12+E13+E14+E15+E16+E18+E19+E20+E21</f>
        <v>18.560999999999996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253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33" right="0.2" top="0.74803149606299213" bottom="0.74803149606299213" header="0.31496062992125984" footer="0.31496062992125984"/>
  <pageSetup paperSize="9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N29"/>
  <sheetViews>
    <sheetView topLeftCell="A2" workbookViewId="0">
      <selection activeCell="C27" sqref="C27:E27"/>
    </sheetView>
  </sheetViews>
  <sheetFormatPr defaultRowHeight="15"/>
  <cols>
    <col min="1" max="1" width="5.42578125" customWidth="1"/>
    <col min="2" max="2" width="28.710937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262</v>
      </c>
      <c r="H4" s="214" t="s">
        <v>459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212</v>
      </c>
      <c r="C10" s="15">
        <v>3.6999999999999998E-2</v>
      </c>
      <c r="D10" s="18"/>
      <c r="E10" s="19">
        <f>C10*D10</f>
        <v>0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263</v>
      </c>
      <c r="C11" s="8">
        <v>4.1000000000000002E-2</v>
      </c>
      <c r="D11" s="12"/>
      <c r="E11" s="19">
        <f t="shared" ref="E11:E21" si="0">C11*D11</f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444</v>
      </c>
      <c r="C12" s="8">
        <v>3.2000000000000001E-2</v>
      </c>
      <c r="D12" s="98">
        <v>230</v>
      </c>
      <c r="E12" s="19">
        <f t="shared" si="0"/>
        <v>7.36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97</v>
      </c>
      <c r="C13" s="8">
        <v>6.0000000000000001E-3</v>
      </c>
      <c r="D13" s="12">
        <v>43.25</v>
      </c>
      <c r="E13" s="19">
        <f t="shared" si="0"/>
        <v>0.25950000000000001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31</v>
      </c>
      <c r="C14" s="8">
        <v>8.9999999999999993E-3</v>
      </c>
      <c r="D14" s="12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28</v>
      </c>
      <c r="C15" s="8">
        <v>4.0000000000000001E-3</v>
      </c>
      <c r="D15" s="7">
        <v>12</v>
      </c>
      <c r="E15" s="19">
        <f t="shared" si="0"/>
        <v>4.8000000000000001E-2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211</v>
      </c>
      <c r="C16" s="8">
        <v>2.1999999999999999E-2</v>
      </c>
      <c r="D16" s="7">
        <v>24</v>
      </c>
      <c r="E16" s="19">
        <f t="shared" si="0"/>
        <v>0.52800000000000002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25</v>
      </c>
      <c r="C17" s="8">
        <v>3.0000000000000001E-3</v>
      </c>
      <c r="D17" s="7">
        <v>293</v>
      </c>
      <c r="E17" s="19">
        <f t="shared" si="0"/>
        <v>0.879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264</v>
      </c>
      <c r="C18" s="10">
        <v>4.0000000000000001E-3</v>
      </c>
      <c r="D18" s="7"/>
      <c r="E18" s="19">
        <v>0.65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265</v>
      </c>
      <c r="C19" s="10">
        <v>2E-3</v>
      </c>
      <c r="D19" s="7"/>
      <c r="E19" s="19">
        <f t="shared" si="0"/>
        <v>0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217</v>
      </c>
      <c r="C20" s="10">
        <v>4.0000000000000001E-3</v>
      </c>
      <c r="D20" s="7">
        <v>90</v>
      </c>
      <c r="E20" s="19">
        <f t="shared" si="0"/>
        <v>0.36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 t="s">
        <v>25</v>
      </c>
      <c r="C21" s="10">
        <v>8.0000000000000002E-3</v>
      </c>
      <c r="D21" s="7">
        <v>293</v>
      </c>
      <c r="E21" s="19">
        <f t="shared" si="0"/>
        <v>2.3439999999999999</v>
      </c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21"/>
      <c r="B22" s="22"/>
      <c r="C22" s="23"/>
      <c r="D22" s="24"/>
      <c r="E22" s="19"/>
      <c r="F22" s="21"/>
      <c r="G22" s="24"/>
      <c r="H22" s="22"/>
      <c r="I22" s="23"/>
      <c r="J22" s="24"/>
      <c r="K22" s="25"/>
      <c r="L22" s="21"/>
      <c r="M22" s="24"/>
      <c r="N22" s="22"/>
    </row>
    <row r="23" spans="1:14">
      <c r="A23" s="21"/>
      <c r="B23" s="7"/>
      <c r="C23" s="23"/>
      <c r="D23" s="24"/>
      <c r="E23" s="19"/>
      <c r="F23" s="21"/>
      <c r="G23" s="24"/>
      <c r="H23" s="22"/>
      <c r="I23" s="23"/>
      <c r="J23" s="24"/>
      <c r="K23" s="25"/>
      <c r="L23" s="21"/>
      <c r="M23" s="24"/>
      <c r="N23" s="22"/>
    </row>
    <row r="24" spans="1:14" ht="15.75" thickBot="1">
      <c r="A24" s="3"/>
      <c r="B24" s="53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E10+E11+12+E13+E14+E15+E17+E18+E19+E20+E21</f>
        <v>16.540499999999998</v>
      </c>
      <c r="D26" s="248"/>
      <c r="E26" s="24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 t="s">
        <v>266</v>
      </c>
      <c r="D27" s="258"/>
      <c r="E27" s="25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</sheetData>
  <mergeCells count="48"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5:B25"/>
    <mergeCell ref="C25:E25"/>
    <mergeCell ref="F25:H25"/>
    <mergeCell ref="I25:K25"/>
    <mergeCell ref="L25:N25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19" right="0.17" top="0.74803149606299213" bottom="0.74803149606299213" header="0.31496062992125984" footer="0.31496062992125984"/>
  <pageSetup paperSize="9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>
    <tabColor rgb="FFFFC000"/>
  </sheetPr>
  <dimension ref="A1:N28"/>
  <sheetViews>
    <sheetView workbookViewId="0">
      <selection activeCell="C26" sqref="C26:E26"/>
    </sheetView>
  </sheetViews>
  <sheetFormatPr defaultRowHeight="15"/>
  <cols>
    <col min="1" max="1" width="5.42578125" customWidth="1"/>
    <col min="2" max="2" width="27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392</v>
      </c>
      <c r="H4" s="214" t="s">
        <v>504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393</v>
      </c>
      <c r="C10" s="15">
        <v>4.4400000000000002E-2</v>
      </c>
      <c r="D10" s="18">
        <v>52.5</v>
      </c>
      <c r="E10" s="19">
        <f>C10*D10</f>
        <v>2.331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86</v>
      </c>
      <c r="C11" s="56">
        <v>9.8400000000000001E-2</v>
      </c>
      <c r="D11" s="12">
        <v>44.44</v>
      </c>
      <c r="E11" s="19">
        <f t="shared" ref="E11:E15" si="0">C11*D11</f>
        <v>4.3728959999999999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87</v>
      </c>
      <c r="C12" s="8">
        <v>1.18E-2</v>
      </c>
      <c r="D12" s="12"/>
      <c r="E12" s="19">
        <f t="shared" si="0"/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27</v>
      </c>
      <c r="C13" s="8">
        <v>6.5600000000000006E-2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8">
        <v>2E-3</v>
      </c>
      <c r="D14" s="7">
        <v>12</v>
      </c>
      <c r="E14" s="19">
        <f t="shared" si="0"/>
        <v>2.4E-2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8">
        <v>4.0000000000000001E-3</v>
      </c>
      <c r="D15" s="7">
        <v>56</v>
      </c>
      <c r="E15" s="19">
        <f t="shared" si="0"/>
        <v>0.224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394</v>
      </c>
      <c r="C16" s="8"/>
      <c r="D16" s="7"/>
      <c r="E16" s="61">
        <v>0.2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 t="s">
        <v>395</v>
      </c>
      <c r="C18" s="10"/>
      <c r="D18" s="7"/>
      <c r="E18" s="61">
        <v>0.2</v>
      </c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 t="s">
        <v>26</v>
      </c>
      <c r="C19" s="10">
        <v>5.0000000000000001E-3</v>
      </c>
      <c r="D19" s="7">
        <v>56</v>
      </c>
      <c r="E19" s="60">
        <f>C19*D19</f>
        <v>0.28000000000000003</v>
      </c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 t="s">
        <v>25</v>
      </c>
      <c r="C20" s="10">
        <v>5.0000000000000001E-3</v>
      </c>
      <c r="D20" s="7">
        <v>293</v>
      </c>
      <c r="E20" s="60">
        <f>C20*D20</f>
        <v>1.4650000000000001</v>
      </c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21"/>
      <c r="B21" s="22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>
      <c r="A22" s="21"/>
      <c r="B22" s="7"/>
      <c r="C22" s="23"/>
      <c r="D22" s="24"/>
      <c r="E22" s="19"/>
      <c r="F22" s="21"/>
      <c r="G22" s="24"/>
      <c r="H22" s="22"/>
      <c r="I22" s="23"/>
      <c r="J22" s="24"/>
      <c r="K22" s="25"/>
      <c r="L22" s="21"/>
      <c r="M22" s="24"/>
      <c r="N22" s="22"/>
    </row>
    <row r="23" spans="1:14" ht="15.75" thickBot="1">
      <c r="A23" s="3"/>
      <c r="B23" s="53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E10+E11+E12+E13+E14+E19+E20+E15</f>
        <v>8.6968960000000006</v>
      </c>
      <c r="D25" s="248"/>
      <c r="E25" s="24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88</v>
      </c>
      <c r="D26" s="258"/>
      <c r="E26" s="25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</mergeCells>
  <pageMargins left="0.33" right="0.17" top="0.74803149606299213" bottom="0.74803149606299213" header="0.31496062992125984" footer="0.31496062992125984"/>
  <pageSetup paperSize="9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D13" sqref="D13"/>
    </sheetView>
  </sheetViews>
  <sheetFormatPr defaultRowHeight="15"/>
  <cols>
    <col min="1" max="1" width="5.42578125" customWidth="1"/>
    <col min="2" max="2" width="23.4257812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267</v>
      </c>
      <c r="H4" s="214" t="s">
        <v>505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86</v>
      </c>
      <c r="C10" s="15">
        <v>0.125</v>
      </c>
      <c r="D10" s="18">
        <v>44.44</v>
      </c>
      <c r="E10" s="19">
        <f t="shared" ref="E10:E17" si="0">C10*D10</f>
        <v>5.5549999999999997</v>
      </c>
      <c r="F10" s="15">
        <v>0.125</v>
      </c>
      <c r="G10" s="18">
        <v>44.44</v>
      </c>
      <c r="H10" s="19">
        <f t="shared" ref="H10:H17" si="1">F10*G10</f>
        <v>5.5549999999999997</v>
      </c>
      <c r="I10" s="17"/>
      <c r="J10" s="16"/>
      <c r="K10" s="11"/>
      <c r="L10" s="15"/>
      <c r="M10" s="14"/>
      <c r="N10" s="13"/>
    </row>
    <row r="11" spans="1:14">
      <c r="A11" s="8"/>
      <c r="B11" s="6" t="s">
        <v>27</v>
      </c>
      <c r="C11" s="48">
        <v>0.13750000000000001</v>
      </c>
      <c r="D11" s="12"/>
      <c r="E11" s="19">
        <f t="shared" si="0"/>
        <v>0</v>
      </c>
      <c r="F11" s="48">
        <v>0.13750000000000001</v>
      </c>
      <c r="G11" s="12"/>
      <c r="H11" s="19">
        <f t="shared" si="1"/>
        <v>0</v>
      </c>
      <c r="I11" s="10"/>
      <c r="J11" s="7"/>
      <c r="K11" s="9"/>
      <c r="L11" s="8"/>
      <c r="M11" s="7"/>
      <c r="N11" s="6"/>
    </row>
    <row r="12" spans="1:14">
      <c r="A12" s="8"/>
      <c r="B12" s="6" t="s">
        <v>44</v>
      </c>
      <c r="C12" s="8">
        <v>1.4999999999999999E-2</v>
      </c>
      <c r="D12" s="12">
        <v>52.5</v>
      </c>
      <c r="E12" s="19">
        <f t="shared" si="0"/>
        <v>0.78749999999999998</v>
      </c>
      <c r="F12" s="8">
        <v>1.4999999999999999E-2</v>
      </c>
      <c r="G12" s="12"/>
      <c r="H12" s="19">
        <f t="shared" si="1"/>
        <v>0</v>
      </c>
      <c r="I12" s="10"/>
      <c r="J12" s="7"/>
      <c r="K12" s="9"/>
      <c r="L12" s="8"/>
      <c r="M12" s="7"/>
      <c r="N12" s="6"/>
    </row>
    <row r="13" spans="1:14">
      <c r="A13" s="8"/>
      <c r="B13" s="6" t="s">
        <v>268</v>
      </c>
      <c r="C13" s="8">
        <v>0.02</v>
      </c>
      <c r="D13" s="12"/>
      <c r="E13" s="19">
        <f t="shared" si="0"/>
        <v>0</v>
      </c>
      <c r="F13" s="8">
        <v>0.02</v>
      </c>
      <c r="G13" s="12">
        <v>30</v>
      </c>
      <c r="H13" s="19">
        <f t="shared" si="1"/>
        <v>0.6</v>
      </c>
      <c r="I13" s="10"/>
      <c r="J13" s="7"/>
      <c r="K13" s="9"/>
      <c r="L13" s="8"/>
      <c r="M13" s="7"/>
      <c r="N13" s="6"/>
    </row>
    <row r="14" spans="1:14">
      <c r="A14" s="8"/>
      <c r="B14" s="6" t="s">
        <v>25</v>
      </c>
      <c r="C14" s="8">
        <v>2E-3</v>
      </c>
      <c r="D14" s="7">
        <v>293</v>
      </c>
      <c r="E14" s="19">
        <f t="shared" si="0"/>
        <v>0.58599999999999997</v>
      </c>
      <c r="F14" s="8">
        <v>2E-3</v>
      </c>
      <c r="G14" s="7">
        <v>293</v>
      </c>
      <c r="H14" s="19">
        <f t="shared" si="1"/>
        <v>0.58599999999999997</v>
      </c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8">
        <v>2.5000000000000001E-3</v>
      </c>
      <c r="D15" s="7">
        <v>56</v>
      </c>
      <c r="E15" s="19">
        <f t="shared" si="0"/>
        <v>0.14000000000000001</v>
      </c>
      <c r="F15" s="8">
        <v>2.5000000000000001E-3</v>
      </c>
      <c r="G15" s="7">
        <v>56</v>
      </c>
      <c r="H15" s="19">
        <f t="shared" si="1"/>
        <v>0.14000000000000001</v>
      </c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8">
        <v>1E-3</v>
      </c>
      <c r="D16" s="7">
        <v>12</v>
      </c>
      <c r="E16" s="19">
        <f t="shared" si="0"/>
        <v>1.2E-2</v>
      </c>
      <c r="F16" s="8">
        <v>1E-3</v>
      </c>
      <c r="G16" s="7">
        <v>12</v>
      </c>
      <c r="H16" s="19">
        <f t="shared" si="1"/>
        <v>1.2E-2</v>
      </c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>
        <f t="shared" si="0"/>
        <v>0</v>
      </c>
      <c r="F17" s="10"/>
      <c r="G17" s="7"/>
      <c r="H17" s="19">
        <f t="shared" si="1"/>
        <v>0</v>
      </c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21"/>
      <c r="B21" s="22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>
      <c r="A22" s="21"/>
      <c r="B22" s="7"/>
      <c r="C22" s="23"/>
      <c r="D22" s="24"/>
      <c r="E22" s="19"/>
      <c r="F22" s="21"/>
      <c r="G22" s="24"/>
      <c r="H22" s="22"/>
      <c r="I22" s="23"/>
      <c r="J22" s="24"/>
      <c r="K22" s="25"/>
      <c r="L22" s="21"/>
      <c r="M22" s="24"/>
      <c r="N22" s="22"/>
    </row>
    <row r="23" spans="1:14" ht="15.75" thickBot="1">
      <c r="A23" s="3"/>
      <c r="B23" s="53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 t="s">
        <v>252</v>
      </c>
      <c r="D24" s="245"/>
      <c r="E24" s="246"/>
      <c r="F24" s="244" t="s">
        <v>543</v>
      </c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E10+E11+E12+E14+E16+E17+E18+E19+E20+E15</f>
        <v>7.0804999999999989</v>
      </c>
      <c r="D25" s="248"/>
      <c r="E25" s="249"/>
      <c r="F25" s="247">
        <f>H10+H11+H12+H14+H16+H17+H18+H19+H20+H15</f>
        <v>6.2929999999999993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>
        <v>250</v>
      </c>
      <c r="D26" s="258"/>
      <c r="E26" s="259"/>
      <c r="F26" s="250">
        <v>250</v>
      </c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</mergeCells>
  <pageMargins left="0.3" right="0.17" top="0.74803149606299213" bottom="0.74803149606299213" header="0.31496062992125984" footer="0.31496062992125984"/>
  <pageSetup paperSize="9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F27" sqref="F27:H27"/>
    </sheetView>
  </sheetViews>
  <sheetFormatPr defaultRowHeight="15"/>
  <cols>
    <col min="1" max="1" width="5.42578125" customWidth="1"/>
    <col min="2" max="2" width="23.710937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270</v>
      </c>
      <c r="H4" s="214" t="s">
        <v>476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 t="s">
        <v>264</v>
      </c>
      <c r="C10" s="15">
        <v>0.08</v>
      </c>
      <c r="D10" s="18"/>
      <c r="E10" s="19">
        <v>13</v>
      </c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 t="s">
        <v>31</v>
      </c>
      <c r="C11" s="48">
        <v>0.03</v>
      </c>
      <c r="D11" s="12">
        <v>44.44</v>
      </c>
      <c r="E11" s="19">
        <f>C11*D11</f>
        <v>1.3331999999999999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/>
      <c r="C12" s="8"/>
      <c r="D12" s="12"/>
      <c r="E12" s="19">
        <f t="shared" ref="E12:E17" si="0">C12*D12</f>
        <v>0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25</v>
      </c>
      <c r="C13" s="8">
        <v>5.0000000000000001E-3</v>
      </c>
      <c r="D13" s="12">
        <v>293</v>
      </c>
      <c r="E13" s="19">
        <f t="shared" si="0"/>
        <v>1.4650000000000001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7</v>
      </c>
      <c r="C14" s="8">
        <v>1E-3</v>
      </c>
      <c r="D14" s="7">
        <v>12</v>
      </c>
      <c r="E14" s="19">
        <f t="shared" si="0"/>
        <v>1.2E-2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8"/>
      <c r="D15" s="7"/>
      <c r="E15" s="19">
        <f t="shared" si="0"/>
        <v>0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53</v>
      </c>
      <c r="C16" s="8">
        <v>5.0000000000000001E-3</v>
      </c>
      <c r="D16" s="7"/>
      <c r="E16" s="19">
        <f t="shared" si="0"/>
        <v>0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 t="s">
        <v>273</v>
      </c>
      <c r="C17" s="10">
        <v>1.4999999999999999E-2</v>
      </c>
      <c r="D17" s="7">
        <v>112.94</v>
      </c>
      <c r="E17" s="19">
        <f t="shared" si="0"/>
        <v>1.6940999999999999</v>
      </c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21"/>
      <c r="B21" s="22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>
      <c r="A22" s="21"/>
      <c r="B22" s="7"/>
      <c r="C22" s="23"/>
      <c r="D22" s="24"/>
      <c r="E22" s="19"/>
      <c r="F22" s="21"/>
      <c r="G22" s="24"/>
      <c r="H22" s="22"/>
      <c r="I22" s="23"/>
      <c r="J22" s="24"/>
      <c r="K22" s="25"/>
      <c r="L22" s="21"/>
      <c r="M22" s="24"/>
      <c r="N22" s="22"/>
    </row>
    <row r="23" spans="1:14" ht="15.75" thickBot="1">
      <c r="A23" s="3"/>
      <c r="B23" s="53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 t="s">
        <v>333</v>
      </c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E10+E11+E12+E13+E14+E16+E17+E18+E19+E20+E15</f>
        <v>17.504300000000001</v>
      </c>
      <c r="D25" s="248"/>
      <c r="E25" s="249"/>
      <c r="F25" s="247">
        <f>E10+E11+E13+E14+E16</f>
        <v>15.8102</v>
      </c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271</v>
      </c>
      <c r="D26" s="258"/>
      <c r="E26" s="259"/>
      <c r="F26" s="217">
        <v>110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</mergeCells>
  <pageMargins left="0.28000000000000003" right="0.24" top="0.74803149606299213" bottom="0.74803149606299213" header="0.31496062992125984" footer="0.31496062992125984"/>
  <pageSetup paperSize="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5" sqref="C25:E25"/>
    </sheetView>
  </sheetViews>
  <sheetFormatPr defaultRowHeight="15"/>
  <cols>
    <col min="1" max="1" width="8.140625" customWidth="1"/>
    <col min="2" max="2" width="21.140625" customWidth="1"/>
  </cols>
  <sheetData>
    <row r="1" spans="1:14">
      <c r="A1" s="222" t="s">
        <v>18</v>
      </c>
      <c r="B1" s="222"/>
      <c r="C1" s="222"/>
      <c r="D1" s="222"/>
    </row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430</v>
      </c>
      <c r="H3" s="214" t="s">
        <v>482</v>
      </c>
      <c r="I3" s="214"/>
      <c r="J3" s="214"/>
      <c r="K3" s="214"/>
      <c r="L3" s="214"/>
      <c r="M3" s="214"/>
      <c r="N3" s="214"/>
    </row>
    <row r="4" spans="1:14">
      <c r="A4" s="230" t="s">
        <v>14</v>
      </c>
      <c r="B4" s="231"/>
      <c r="C4" s="223" t="s">
        <v>324</v>
      </c>
      <c r="D4" s="224"/>
      <c r="E4" s="225"/>
      <c r="F4" s="223" t="s">
        <v>483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18"/>
      <c r="G8" s="220"/>
      <c r="H8" s="213"/>
      <c r="I8" s="218"/>
      <c r="J8" s="220"/>
      <c r="K8" s="213"/>
      <c r="L8" s="218"/>
      <c r="M8" s="220"/>
      <c r="N8" s="213"/>
    </row>
    <row r="9" spans="1:14">
      <c r="A9" s="15"/>
      <c r="B9" s="85" t="s">
        <v>438</v>
      </c>
      <c r="C9" s="15">
        <v>0.83699999999999997</v>
      </c>
      <c r="D9" s="18">
        <v>164</v>
      </c>
      <c r="E9" s="19">
        <f>C9*D9</f>
        <v>137.268</v>
      </c>
      <c r="F9" s="15"/>
      <c r="G9" s="14"/>
      <c r="H9" s="13"/>
      <c r="I9" s="17"/>
      <c r="J9" s="16"/>
      <c r="K9" s="11"/>
      <c r="L9" s="15"/>
      <c r="M9" s="14"/>
      <c r="N9" s="13"/>
    </row>
    <row r="10" spans="1:14">
      <c r="A10" s="8"/>
      <c r="B10" s="85" t="s">
        <v>439</v>
      </c>
      <c r="C10" s="48">
        <v>0.115</v>
      </c>
      <c r="D10" s="12">
        <v>30</v>
      </c>
      <c r="E10" s="19">
        <f>C10*D10</f>
        <v>3.45</v>
      </c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85" t="s">
        <v>230</v>
      </c>
      <c r="C11" s="89" t="s">
        <v>441</v>
      </c>
      <c r="D11" s="12"/>
      <c r="E11" s="19">
        <v>9.75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85" t="s">
        <v>42</v>
      </c>
      <c r="C12" s="8">
        <v>0.06</v>
      </c>
      <c r="D12" s="12">
        <v>56</v>
      </c>
      <c r="E12" s="19">
        <v>7.8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85" t="s">
        <v>7</v>
      </c>
      <c r="C13" s="8">
        <v>8.0000000000000002E-3</v>
      </c>
      <c r="D13" s="7">
        <v>12</v>
      </c>
      <c r="E13" s="19">
        <f t="shared" ref="E13:E15" si="0">C13*D13</f>
        <v>9.6000000000000002E-2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87"/>
      <c r="C14" s="8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86" t="s">
        <v>440</v>
      </c>
      <c r="C15" s="88">
        <v>1000</v>
      </c>
      <c r="D15" s="7"/>
      <c r="E15" s="19">
        <f t="shared" si="0"/>
        <v>0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21"/>
      <c r="B20" s="22"/>
      <c r="C20" s="23"/>
      <c r="D20" s="24"/>
      <c r="E20" s="19"/>
      <c r="F20" s="21"/>
      <c r="G20" s="24"/>
      <c r="H20" s="22"/>
      <c r="I20" s="23"/>
      <c r="J20" s="24"/>
      <c r="K20" s="25"/>
      <c r="L20" s="21"/>
      <c r="M20" s="24"/>
      <c r="N20" s="22"/>
    </row>
    <row r="21" spans="1:14">
      <c r="A21" s="21"/>
      <c r="B21" s="7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 ht="15.75" thickBot="1">
      <c r="A22" s="3"/>
      <c r="B22" s="53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/>
      <c r="D23" s="245"/>
      <c r="E23" s="246"/>
      <c r="F23" s="244"/>
      <c r="G23" s="245"/>
      <c r="H23" s="246"/>
      <c r="I23" s="244"/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E10+E11+E13+E9</f>
        <v>150.56399999999999</v>
      </c>
      <c r="D24" s="248"/>
      <c r="E24" s="249"/>
      <c r="F24" s="247"/>
      <c r="G24" s="219"/>
      <c r="H24" s="212"/>
      <c r="I24" s="247">
        <f>K10+K11+K13+K14</f>
        <v>0</v>
      </c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57">
        <v>110</v>
      </c>
      <c r="D25" s="258"/>
      <c r="E25" s="259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</sheetData>
  <mergeCells count="47">
    <mergeCell ref="L7:L8"/>
    <mergeCell ref="L23:N23"/>
    <mergeCell ref="A1:D1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</mergeCells>
  <pageMargins left="0.4" right="0.35" top="0.74803149606299213" bottom="0.74803149606299213" header="0.31496062992125984" footer="0.31496062992125984"/>
  <pageSetup paperSize="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25" sqref="F25:K25"/>
    </sheetView>
  </sheetViews>
  <sheetFormatPr defaultRowHeight="15"/>
  <cols>
    <col min="2" max="2" width="23.7109375" customWidth="1"/>
  </cols>
  <sheetData>
    <row r="1" spans="1:14">
      <c r="A1" s="222" t="s">
        <v>18</v>
      </c>
      <c r="B1" s="222"/>
      <c r="C1" s="222"/>
      <c r="D1" s="222"/>
    </row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429</v>
      </c>
      <c r="H3" s="214" t="s">
        <v>506</v>
      </c>
      <c r="I3" s="214"/>
      <c r="J3" s="214"/>
      <c r="K3" s="214"/>
      <c r="L3" s="214"/>
      <c r="M3" s="214"/>
      <c r="N3" s="214"/>
    </row>
    <row r="4" spans="1:14">
      <c r="A4" s="230" t="s">
        <v>14</v>
      </c>
      <c r="B4" s="231"/>
      <c r="C4" s="223" t="s">
        <v>324</v>
      </c>
      <c r="D4" s="224"/>
      <c r="E4" s="225"/>
      <c r="F4" s="223" t="s">
        <v>12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18"/>
      <c r="G8" s="220"/>
      <c r="H8" s="213"/>
      <c r="I8" s="218"/>
      <c r="J8" s="220"/>
      <c r="K8" s="213"/>
      <c r="L8" s="218"/>
      <c r="M8" s="220"/>
      <c r="N8" s="213"/>
    </row>
    <row r="9" spans="1:14">
      <c r="A9" s="15"/>
      <c r="B9" s="85" t="s">
        <v>431</v>
      </c>
      <c r="C9" s="70">
        <v>9.5000000000000001E-2</v>
      </c>
      <c r="D9" s="18">
        <v>150.56</v>
      </c>
      <c r="E9" s="19">
        <f>C9*D9</f>
        <v>14.3032</v>
      </c>
      <c r="F9" s="15"/>
      <c r="G9" s="14"/>
      <c r="H9" s="13"/>
      <c r="I9" s="17"/>
      <c r="J9" s="16"/>
      <c r="K9" s="11"/>
      <c r="L9" s="15"/>
      <c r="M9" s="14"/>
      <c r="N9" s="13"/>
    </row>
    <row r="10" spans="1:14">
      <c r="A10" s="8"/>
      <c r="B10" s="86" t="s">
        <v>432</v>
      </c>
      <c r="C10" s="84">
        <v>100</v>
      </c>
      <c r="D10" s="12"/>
      <c r="E10" s="19">
        <f>C10*D10</f>
        <v>0</v>
      </c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85" t="s">
        <v>53</v>
      </c>
      <c r="C11" s="82">
        <v>5.0000000000000001E-3</v>
      </c>
      <c r="D11" s="12">
        <v>293</v>
      </c>
      <c r="E11" s="19">
        <f t="shared" ref="E11:E15" si="0">C11*D11</f>
        <v>1.4650000000000001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85" t="s">
        <v>433</v>
      </c>
      <c r="C12" s="82">
        <v>1.2999999999999999E-2</v>
      </c>
      <c r="D12" s="12">
        <v>116.67</v>
      </c>
      <c r="E12" s="19">
        <f t="shared" si="0"/>
        <v>1.51671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85" t="s">
        <v>434</v>
      </c>
      <c r="C13" s="77">
        <v>0.01</v>
      </c>
      <c r="D13" s="7">
        <v>56</v>
      </c>
      <c r="E13" s="19">
        <f t="shared" si="0"/>
        <v>0.56000000000000005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87"/>
      <c r="C14" s="77"/>
      <c r="D14" s="7"/>
      <c r="E14" s="19">
        <f t="shared" si="0"/>
        <v>0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86" t="s">
        <v>435</v>
      </c>
      <c r="C15" s="84">
        <v>105</v>
      </c>
      <c r="D15" s="7"/>
      <c r="E15" s="19">
        <f t="shared" si="0"/>
        <v>0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86" t="s">
        <v>436</v>
      </c>
      <c r="C16" s="84">
        <v>113</v>
      </c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86" t="s">
        <v>437</v>
      </c>
      <c r="C17" s="78">
        <v>110</v>
      </c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21"/>
      <c r="B20" s="22"/>
      <c r="C20" s="23"/>
      <c r="D20" s="24"/>
      <c r="E20" s="19"/>
      <c r="F20" s="21"/>
      <c r="G20" s="24"/>
      <c r="H20" s="22"/>
      <c r="I20" s="23"/>
      <c r="J20" s="24"/>
      <c r="K20" s="25"/>
      <c r="L20" s="21"/>
      <c r="M20" s="24"/>
      <c r="N20" s="22"/>
    </row>
    <row r="21" spans="1:14">
      <c r="A21" s="21"/>
      <c r="B21" s="7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 ht="15.75" thickBot="1">
      <c r="A22" s="3"/>
      <c r="B22" s="53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 t="s">
        <v>436</v>
      </c>
      <c r="D23" s="245"/>
      <c r="E23" s="246"/>
      <c r="F23" s="244" t="s">
        <v>435</v>
      </c>
      <c r="G23" s="245"/>
      <c r="H23" s="246"/>
      <c r="I23" s="244" t="s">
        <v>437</v>
      </c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E9+E12</f>
        <v>15.81991</v>
      </c>
      <c r="D24" s="248"/>
      <c r="E24" s="249"/>
      <c r="F24" s="247">
        <f>E9+E11</f>
        <v>15.7682</v>
      </c>
      <c r="G24" s="219"/>
      <c r="H24" s="212"/>
      <c r="I24" s="247">
        <f>E9+E13</f>
        <v>14.863200000000001</v>
      </c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57">
        <v>113</v>
      </c>
      <c r="D25" s="258"/>
      <c r="E25" s="259"/>
      <c r="F25" s="250">
        <v>105</v>
      </c>
      <c r="G25" s="251"/>
      <c r="H25" s="252"/>
      <c r="I25" s="250">
        <v>110</v>
      </c>
      <c r="J25" s="251"/>
      <c r="K25" s="25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</sheetData>
  <mergeCells count="47">
    <mergeCell ref="L7:L8"/>
    <mergeCell ref="L23:N23"/>
    <mergeCell ref="A1:D1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</mergeCells>
  <pageMargins left="0.33" right="0.17" top="0.74803149606299213" bottom="0.74803149606299213" header="0.31496062992125984" footer="0.31496062992125984"/>
  <pageSetup paperSize="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L26" sqref="L26:N26"/>
    </sheetView>
  </sheetViews>
  <sheetFormatPr defaultRowHeight="15"/>
  <cols>
    <col min="2" max="2" width="21.7109375" customWidth="1"/>
    <col min="7" max="7" width="7" customWidth="1"/>
  </cols>
  <sheetData>
    <row r="1" spans="1:14">
      <c r="A1" s="222" t="s">
        <v>18</v>
      </c>
      <c r="B1" s="222"/>
      <c r="C1" s="222"/>
      <c r="D1" s="222"/>
    </row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326</v>
      </c>
      <c r="H3" s="214" t="s">
        <v>446</v>
      </c>
      <c r="I3" s="214"/>
      <c r="J3" s="214"/>
      <c r="K3" s="214"/>
      <c r="L3" s="214"/>
      <c r="M3" s="214"/>
      <c r="N3" s="214"/>
    </row>
    <row r="4" spans="1:14">
      <c r="A4" s="230" t="s">
        <v>14</v>
      </c>
      <c r="B4" s="231"/>
      <c r="C4" s="223" t="s">
        <v>525</v>
      </c>
      <c r="D4" s="224"/>
      <c r="E4" s="225"/>
      <c r="F4" s="223" t="s">
        <v>12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18"/>
      <c r="G8" s="220"/>
      <c r="H8" s="213"/>
      <c r="I8" s="218"/>
      <c r="J8" s="220"/>
      <c r="K8" s="213"/>
      <c r="L8" s="284"/>
      <c r="M8" s="283"/>
      <c r="N8" s="260"/>
    </row>
    <row r="9" spans="1:14">
      <c r="A9" s="15"/>
      <c r="B9" s="13"/>
      <c r="C9" s="15"/>
      <c r="D9" s="18"/>
      <c r="E9" s="19"/>
      <c r="F9" s="15"/>
      <c r="G9" s="14"/>
      <c r="H9" s="13"/>
      <c r="I9" s="17"/>
      <c r="J9" s="16"/>
      <c r="K9" s="11"/>
      <c r="L9" s="7"/>
      <c r="M9" s="7"/>
      <c r="N9" s="7"/>
    </row>
    <row r="10" spans="1:14">
      <c r="A10" s="8"/>
      <c r="B10" s="6" t="s">
        <v>328</v>
      </c>
      <c r="C10" s="48">
        <v>0.185</v>
      </c>
      <c r="D10" s="12">
        <v>200</v>
      </c>
      <c r="E10" s="19">
        <f>C10*D10</f>
        <v>37</v>
      </c>
      <c r="F10" s="48"/>
      <c r="G10" s="7"/>
      <c r="H10" s="6"/>
      <c r="I10" s="10">
        <f>C10/2</f>
        <v>9.2499999999999999E-2</v>
      </c>
      <c r="J10" s="12">
        <v>200</v>
      </c>
      <c r="K10" s="9">
        <f>I10*J10</f>
        <v>18.5</v>
      </c>
      <c r="L10" s="7">
        <v>0.13900000000000001</v>
      </c>
      <c r="M10" s="12">
        <v>200</v>
      </c>
      <c r="N10" s="7">
        <f>L10*M10</f>
        <v>27.800000000000004</v>
      </c>
    </row>
    <row r="11" spans="1:14">
      <c r="A11" s="8"/>
      <c r="B11" s="6" t="s">
        <v>28</v>
      </c>
      <c r="C11" s="8">
        <v>4.0000000000000001E-3</v>
      </c>
      <c r="D11" s="12">
        <v>12</v>
      </c>
      <c r="E11" s="19">
        <f t="shared" ref="E11:E15" si="0">C11*D11</f>
        <v>4.8000000000000001E-2</v>
      </c>
      <c r="F11" s="8"/>
      <c r="G11" s="7"/>
      <c r="H11" s="47"/>
      <c r="I11" s="10">
        <f t="shared" ref="I11:I14" si="1">C11/2</f>
        <v>2E-3</v>
      </c>
      <c r="J11" s="12">
        <v>12</v>
      </c>
      <c r="K11" s="9">
        <f t="shared" ref="K11:K15" si="2">I11*J11</f>
        <v>2.4E-2</v>
      </c>
      <c r="L11" s="7">
        <v>3.0000000000000001E-3</v>
      </c>
      <c r="M11" s="12">
        <v>12</v>
      </c>
      <c r="N11" s="7">
        <f t="shared" ref="N11:N15" si="3">L11*M11</f>
        <v>3.6000000000000004E-2</v>
      </c>
    </row>
    <row r="12" spans="1:14">
      <c r="A12" s="8"/>
      <c r="B12" s="6" t="s">
        <v>332</v>
      </c>
      <c r="C12" s="8">
        <v>200</v>
      </c>
      <c r="D12" s="12"/>
      <c r="E12" s="19"/>
      <c r="F12" s="8"/>
      <c r="G12" s="7"/>
      <c r="H12" s="6"/>
      <c r="I12" s="10">
        <f t="shared" si="1"/>
        <v>100</v>
      </c>
      <c r="J12" s="12"/>
      <c r="K12" s="9">
        <f t="shared" si="2"/>
        <v>0</v>
      </c>
      <c r="L12" s="7">
        <v>150</v>
      </c>
      <c r="M12" s="12"/>
      <c r="N12" s="7">
        <f t="shared" si="3"/>
        <v>0</v>
      </c>
    </row>
    <row r="13" spans="1:14">
      <c r="A13" s="8"/>
      <c r="B13" s="6" t="s">
        <v>329</v>
      </c>
      <c r="C13" s="48">
        <v>0.01</v>
      </c>
      <c r="D13" s="7">
        <v>293</v>
      </c>
      <c r="E13" s="19">
        <f t="shared" si="0"/>
        <v>2.93</v>
      </c>
      <c r="F13" s="8"/>
      <c r="G13" s="7"/>
      <c r="H13" s="47"/>
      <c r="I13" s="10">
        <f t="shared" si="1"/>
        <v>5.0000000000000001E-3</v>
      </c>
      <c r="J13" s="7">
        <v>293</v>
      </c>
      <c r="K13" s="9">
        <f t="shared" si="2"/>
        <v>1.4650000000000001</v>
      </c>
      <c r="L13" s="7">
        <v>7.4999999999999997E-3</v>
      </c>
      <c r="M13" s="7"/>
      <c r="N13" s="7">
        <f t="shared" si="3"/>
        <v>0</v>
      </c>
    </row>
    <row r="14" spans="1:14">
      <c r="A14" s="8"/>
      <c r="B14" s="6" t="s">
        <v>330</v>
      </c>
      <c r="C14" s="8"/>
      <c r="D14" s="7"/>
      <c r="E14" s="19">
        <f t="shared" si="0"/>
        <v>0</v>
      </c>
      <c r="F14" s="8"/>
      <c r="G14" s="7"/>
      <c r="H14" s="6"/>
      <c r="I14" s="10">
        <f t="shared" si="1"/>
        <v>0</v>
      </c>
      <c r="J14" s="7"/>
      <c r="K14" s="9">
        <f t="shared" si="2"/>
        <v>0</v>
      </c>
      <c r="L14" s="7"/>
      <c r="M14" s="7"/>
      <c r="N14" s="7">
        <f t="shared" si="3"/>
        <v>0</v>
      </c>
    </row>
    <row r="15" spans="1:14">
      <c r="A15" s="8"/>
      <c r="B15" s="6" t="s">
        <v>62</v>
      </c>
      <c r="C15" s="8">
        <v>2.5000000000000001E-2</v>
      </c>
      <c r="D15" s="7">
        <v>116.67</v>
      </c>
      <c r="E15" s="19">
        <f t="shared" si="0"/>
        <v>2.9167500000000004</v>
      </c>
      <c r="F15" s="8"/>
      <c r="G15" s="7"/>
      <c r="H15" s="47"/>
      <c r="I15" s="10">
        <v>1.4999999999999999E-2</v>
      </c>
      <c r="J15" s="7">
        <v>116.67</v>
      </c>
      <c r="K15" s="9">
        <f t="shared" si="2"/>
        <v>1.7500499999999999</v>
      </c>
      <c r="L15" s="7">
        <v>0.01</v>
      </c>
      <c r="M15" s="7">
        <v>293</v>
      </c>
      <c r="N15" s="12">
        <f t="shared" si="3"/>
        <v>2.93</v>
      </c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7"/>
      <c r="M16" s="7"/>
      <c r="N16" s="7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21"/>
      <c r="B20" s="22"/>
      <c r="C20" s="23"/>
      <c r="D20" s="24"/>
      <c r="E20" s="19"/>
      <c r="F20" s="21"/>
      <c r="G20" s="24"/>
      <c r="H20" s="22"/>
      <c r="I20" s="23"/>
      <c r="J20" s="24"/>
      <c r="K20" s="25"/>
      <c r="L20" s="21"/>
      <c r="M20" s="24"/>
      <c r="N20" s="22"/>
    </row>
    <row r="21" spans="1:14">
      <c r="A21" s="21"/>
      <c r="B21" s="7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 ht="15.75" thickBot="1">
      <c r="A22" s="3"/>
      <c r="B22" s="53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 t="s">
        <v>549</v>
      </c>
      <c r="D23" s="245"/>
      <c r="E23" s="246"/>
      <c r="F23" s="244" t="s">
        <v>331</v>
      </c>
      <c r="G23" s="245"/>
      <c r="H23" s="246"/>
      <c r="I23" s="244" t="s">
        <v>549</v>
      </c>
      <c r="J23" s="245"/>
      <c r="K23" s="246"/>
      <c r="L23" s="244" t="s">
        <v>331</v>
      </c>
      <c r="M23" s="245"/>
      <c r="N23" s="246"/>
    </row>
    <row r="24" spans="1:14">
      <c r="A24" s="240" t="s">
        <v>38</v>
      </c>
      <c r="B24" s="241"/>
      <c r="C24" s="247">
        <f>E10+E11+E13</f>
        <v>39.978000000000002</v>
      </c>
      <c r="D24" s="248"/>
      <c r="E24" s="249"/>
      <c r="F24" s="247">
        <f>E10+E11+E15</f>
        <v>39.964750000000002</v>
      </c>
      <c r="G24" s="219"/>
      <c r="H24" s="212"/>
      <c r="I24" s="247">
        <f>K10+K11+K13+K14</f>
        <v>19.989000000000001</v>
      </c>
      <c r="J24" s="219"/>
      <c r="K24" s="212"/>
      <c r="L24" s="247">
        <f>N10+N11+N15</f>
        <v>30.766000000000005</v>
      </c>
      <c r="M24" s="248"/>
      <c r="N24" s="249"/>
    </row>
    <row r="25" spans="1:14">
      <c r="A25" s="240" t="s">
        <v>3</v>
      </c>
      <c r="B25" s="241"/>
      <c r="C25" s="271" t="s">
        <v>327</v>
      </c>
      <c r="D25" s="272"/>
      <c r="E25" s="273"/>
      <c r="F25" s="217" t="s">
        <v>544</v>
      </c>
      <c r="G25" s="219"/>
      <c r="H25" s="212"/>
      <c r="I25" s="217" t="s">
        <v>403</v>
      </c>
      <c r="J25" s="219"/>
      <c r="K25" s="212"/>
      <c r="L25" s="250" t="s">
        <v>550</v>
      </c>
      <c r="M25" s="251"/>
      <c r="N25" s="25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86" t="s">
        <v>545</v>
      </c>
      <c r="J26" s="287"/>
      <c r="K26" s="288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86">
        <v>20.27</v>
      </c>
      <c r="J27" s="287"/>
      <c r="K27" s="288"/>
      <c r="L27" s="217"/>
      <c r="M27" s="219"/>
      <c r="N27" s="212"/>
    </row>
  </sheetData>
  <mergeCells count="47"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L25:N25"/>
    <mergeCell ref="A24:B24"/>
    <mergeCell ref="C24:E24"/>
    <mergeCell ref="F24:H24"/>
    <mergeCell ref="I24:K24"/>
    <mergeCell ref="L24:N24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7:L8"/>
    <mergeCell ref="L23:N23"/>
    <mergeCell ref="A1:D1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</mergeCells>
  <pageMargins left="0.32" right="0.4" top="0.74803149606299213" bottom="0.74803149606299213" header="0.31496062992125984" footer="0.31496062992125984"/>
  <pageSetup paperSize="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C25" sqref="C25:E25"/>
    </sheetView>
  </sheetViews>
  <sheetFormatPr defaultRowHeight="15"/>
  <cols>
    <col min="1" max="1" width="5.140625" customWidth="1"/>
    <col min="2" max="2" width="24" customWidth="1"/>
  </cols>
  <sheetData>
    <row r="1" spans="1:14">
      <c r="A1" s="222" t="s">
        <v>18</v>
      </c>
      <c r="B1" s="222"/>
      <c r="C1" s="222"/>
      <c r="D1" s="222"/>
    </row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334</v>
      </c>
      <c r="H3" s="214" t="s">
        <v>460</v>
      </c>
      <c r="I3" s="214"/>
      <c r="J3" s="214"/>
      <c r="K3" s="214"/>
      <c r="L3" s="214"/>
      <c r="M3" s="214"/>
      <c r="N3" s="214"/>
    </row>
    <row r="4" spans="1:14">
      <c r="A4" s="230" t="s">
        <v>14</v>
      </c>
      <c r="B4" s="231"/>
      <c r="C4" s="223" t="s">
        <v>324</v>
      </c>
      <c r="D4" s="224"/>
      <c r="E4" s="225"/>
      <c r="F4" s="223" t="s">
        <v>12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18"/>
      <c r="G8" s="220"/>
      <c r="H8" s="213"/>
      <c r="I8" s="218"/>
      <c r="J8" s="220"/>
      <c r="K8" s="213"/>
      <c r="L8" s="218"/>
      <c r="M8" s="220"/>
      <c r="N8" s="213"/>
    </row>
    <row r="9" spans="1:14">
      <c r="A9" s="15"/>
      <c r="B9" s="13"/>
      <c r="C9" s="15"/>
      <c r="D9" s="18"/>
      <c r="E9" s="19"/>
      <c r="F9" s="15"/>
      <c r="G9" s="14"/>
      <c r="H9" s="13"/>
      <c r="I9" s="17"/>
      <c r="J9" s="16"/>
      <c r="K9" s="11"/>
      <c r="L9" s="15"/>
      <c r="M9" s="14"/>
      <c r="N9" s="13"/>
    </row>
    <row r="10" spans="1:14">
      <c r="A10" s="8"/>
      <c r="B10" s="6" t="s">
        <v>335</v>
      </c>
      <c r="C10" s="56">
        <v>2.8500000000000001E-2</v>
      </c>
      <c r="D10" s="12"/>
      <c r="E10" s="19">
        <f>C10*D10</f>
        <v>0</v>
      </c>
      <c r="F10" s="8"/>
      <c r="G10" s="7"/>
      <c r="H10" s="6"/>
      <c r="I10" s="10"/>
      <c r="J10" s="7"/>
      <c r="K10" s="9"/>
      <c r="L10" s="8"/>
      <c r="M10" s="7"/>
      <c r="N10" s="6"/>
    </row>
    <row r="11" spans="1:14">
      <c r="A11" s="8"/>
      <c r="B11" s="6" t="s">
        <v>330</v>
      </c>
      <c r="C11" s="8"/>
      <c r="D11" s="12"/>
      <c r="E11" s="19">
        <f t="shared" ref="E11:E14" si="0">C11*D11</f>
        <v>0</v>
      </c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33</v>
      </c>
      <c r="C12" s="8">
        <v>2.8500000000000001E-2</v>
      </c>
      <c r="D12" s="12">
        <v>230</v>
      </c>
      <c r="E12" s="19">
        <f t="shared" si="0"/>
        <v>6.5550000000000006</v>
      </c>
      <c r="F12" s="8"/>
      <c r="G12" s="7"/>
      <c r="H12" s="47"/>
      <c r="I12" s="10"/>
      <c r="J12" s="7"/>
      <c r="K12" s="9"/>
      <c r="L12" s="8"/>
      <c r="M12" s="7"/>
      <c r="N12" s="6"/>
    </row>
    <row r="13" spans="1:14">
      <c r="A13" s="8"/>
      <c r="B13" s="6" t="s">
        <v>23</v>
      </c>
      <c r="C13" s="8">
        <v>2.5000000000000001E-3</v>
      </c>
      <c r="D13" s="7">
        <v>24</v>
      </c>
      <c r="E13" s="19">
        <f t="shared" si="0"/>
        <v>0.06</v>
      </c>
      <c r="F13" s="8"/>
      <c r="G13" s="7"/>
      <c r="H13" s="47"/>
      <c r="I13" s="10"/>
      <c r="J13" s="7"/>
      <c r="K13" s="9"/>
      <c r="L13" s="8"/>
      <c r="M13" s="7"/>
      <c r="N13" s="6"/>
    </row>
    <row r="14" spans="1:14">
      <c r="A14" s="8"/>
      <c r="B14" s="6" t="s">
        <v>220</v>
      </c>
      <c r="C14" s="8">
        <v>2.5000000000000001E-3</v>
      </c>
      <c r="D14" s="7"/>
      <c r="E14" s="19">
        <f t="shared" si="0"/>
        <v>0</v>
      </c>
      <c r="F14" s="8"/>
      <c r="G14" s="7"/>
      <c r="H14" s="47"/>
      <c r="I14" s="10"/>
      <c r="J14" s="7"/>
      <c r="K14" s="9"/>
      <c r="L14" s="8"/>
      <c r="M14" s="7"/>
      <c r="N14" s="6"/>
    </row>
    <row r="15" spans="1:14">
      <c r="A15" s="8"/>
      <c r="B15" s="6" t="s">
        <v>60</v>
      </c>
      <c r="C15" s="8">
        <v>2E-3</v>
      </c>
      <c r="D15" s="7"/>
      <c r="E15" s="19">
        <v>0.33</v>
      </c>
      <c r="F15" s="8"/>
      <c r="G15" s="7"/>
      <c r="H15" s="47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21"/>
      <c r="B20" s="22"/>
      <c r="C20" s="23"/>
      <c r="D20" s="24"/>
      <c r="E20" s="19"/>
      <c r="F20" s="21"/>
      <c r="G20" s="24"/>
      <c r="H20" s="22"/>
      <c r="I20" s="23"/>
      <c r="J20" s="24"/>
      <c r="K20" s="25"/>
      <c r="L20" s="21"/>
      <c r="M20" s="24"/>
      <c r="N20" s="22"/>
    </row>
    <row r="21" spans="1:14">
      <c r="A21" s="21"/>
      <c r="B21" s="7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 ht="15.75" thickBot="1">
      <c r="A22" s="3"/>
      <c r="B22" s="53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/>
      <c r="D23" s="245"/>
      <c r="E23" s="246"/>
      <c r="F23" s="244"/>
      <c r="G23" s="245"/>
      <c r="H23" s="246"/>
      <c r="I23" s="244"/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E10+E11+E12+E13+E14+E15</f>
        <v>6.9450000000000003</v>
      </c>
      <c r="D24" s="248"/>
      <c r="E24" s="249"/>
      <c r="F24" s="247">
        <f>H10+H11+H12+H13+H14+H15</f>
        <v>0</v>
      </c>
      <c r="G24" s="248"/>
      <c r="H24" s="249"/>
      <c r="I24" s="217"/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71">
        <v>2.5000000000000001E-2</v>
      </c>
      <c r="D25" s="272"/>
      <c r="E25" s="273"/>
      <c r="F25" s="217"/>
      <c r="G25" s="219"/>
      <c r="H25" s="212"/>
      <c r="I25" s="217"/>
      <c r="J25" s="219"/>
      <c r="K25" s="21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</sheetData>
  <mergeCells count="47"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L25:N25"/>
    <mergeCell ref="A24:B24"/>
    <mergeCell ref="C24:E24"/>
    <mergeCell ref="F24:H24"/>
    <mergeCell ref="I24:K24"/>
    <mergeCell ref="L24:N24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7:L8"/>
    <mergeCell ref="L23:N23"/>
    <mergeCell ref="A1:D1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</mergeCells>
  <pageMargins left="0.3" right="0.2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N30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F27" sqref="F27:H27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67</v>
      </c>
      <c r="H4" s="214" t="s">
        <v>464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 ht="15.75" thickBot="1">
      <c r="A10" s="15"/>
      <c r="B10" s="13" t="s">
        <v>39</v>
      </c>
      <c r="C10" s="27">
        <v>5.2499999999999998E-2</v>
      </c>
      <c r="D10" s="18">
        <v>42.22</v>
      </c>
      <c r="E10" s="19">
        <f t="shared" ref="E10:E13" si="0">C10*D10</f>
        <v>2.2165499999999998</v>
      </c>
      <c r="F10" s="15">
        <v>3.5000000000000003E-2</v>
      </c>
      <c r="G10" s="14">
        <v>42.22</v>
      </c>
      <c r="H10" s="29">
        <f>F10*G10</f>
        <v>1.4777</v>
      </c>
      <c r="I10" s="17">
        <f>F10*2</f>
        <v>7.0000000000000007E-2</v>
      </c>
      <c r="J10" s="16">
        <v>42.22</v>
      </c>
      <c r="K10" s="19">
        <f>I10*J10</f>
        <v>2.9554</v>
      </c>
      <c r="L10" s="15"/>
      <c r="M10" s="14"/>
      <c r="N10" s="13"/>
    </row>
    <row r="11" spans="1:14" ht="15.75" thickBot="1">
      <c r="A11" s="8"/>
      <c r="B11" s="6" t="s">
        <v>28</v>
      </c>
      <c r="C11" s="10">
        <v>3.0000000000000001E-3</v>
      </c>
      <c r="D11" s="12">
        <v>12</v>
      </c>
      <c r="E11" s="19">
        <f t="shared" si="0"/>
        <v>3.6000000000000004E-2</v>
      </c>
      <c r="F11" s="8">
        <v>1E-3</v>
      </c>
      <c r="G11" s="7">
        <v>12</v>
      </c>
      <c r="H11" s="29">
        <f t="shared" ref="H11:H12" si="1">F11*G11</f>
        <v>1.2E-2</v>
      </c>
      <c r="I11" s="17">
        <f t="shared" ref="I11:I12" si="2">F11*2</f>
        <v>2E-3</v>
      </c>
      <c r="J11" s="7">
        <v>12</v>
      </c>
      <c r="K11" s="19">
        <f t="shared" ref="K11:K12" si="3">I11*J11</f>
        <v>2.4E-2</v>
      </c>
      <c r="L11" s="8"/>
      <c r="M11" s="7"/>
      <c r="N11" s="6"/>
    </row>
    <row r="12" spans="1:14">
      <c r="A12" s="8"/>
      <c r="B12" s="6" t="s">
        <v>25</v>
      </c>
      <c r="C12" s="28">
        <v>5.3E-3</v>
      </c>
      <c r="D12" s="12">
        <v>293</v>
      </c>
      <c r="E12" s="19">
        <f t="shared" si="0"/>
        <v>1.5528999999999999</v>
      </c>
      <c r="F12" s="8">
        <v>3.5000000000000001E-3</v>
      </c>
      <c r="G12" s="7">
        <v>293</v>
      </c>
      <c r="H12" s="29">
        <f t="shared" si="1"/>
        <v>1.0255000000000001</v>
      </c>
      <c r="I12" s="17">
        <f t="shared" si="2"/>
        <v>7.0000000000000001E-3</v>
      </c>
      <c r="J12" s="7">
        <v>293</v>
      </c>
      <c r="K12" s="19">
        <f t="shared" si="3"/>
        <v>2.0510000000000002</v>
      </c>
      <c r="L12" s="8"/>
      <c r="M12" s="7"/>
      <c r="N12" s="6"/>
    </row>
    <row r="13" spans="1:14">
      <c r="A13" s="8"/>
      <c r="B13" s="6" t="s">
        <v>40</v>
      </c>
      <c r="C13" s="26">
        <v>0.315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/>
      <c r="C14" s="10"/>
      <c r="D14" s="7"/>
      <c r="E14" s="19"/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/>
      <c r="C15" s="10"/>
      <c r="D15" s="7"/>
      <c r="E15" s="19"/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/>
      <c r="C16" s="10"/>
      <c r="D16" s="7"/>
      <c r="E16" s="19"/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26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21"/>
      <c r="B23" s="22"/>
      <c r="C23" s="23"/>
      <c r="D23" s="24"/>
      <c r="E23" s="19"/>
      <c r="F23" s="21"/>
      <c r="G23" s="24"/>
      <c r="H23" s="22"/>
      <c r="I23" s="23"/>
      <c r="J23" s="24"/>
      <c r="K23" s="25"/>
      <c r="L23" s="21"/>
      <c r="M23" s="24"/>
      <c r="N23" s="22"/>
    </row>
    <row r="24" spans="1:14" ht="15.75" thickBot="1">
      <c r="A24" s="3"/>
      <c r="B24" s="1"/>
      <c r="C24" s="20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4</v>
      </c>
      <c r="B26" s="241"/>
      <c r="C26" s="247">
        <f>E10+E11+E12+E13+E14+E15+E16+E17+E18+E19+E20+E22+E23+E24</f>
        <v>3.8054499999999996</v>
      </c>
      <c r="D26" s="248"/>
      <c r="E26" s="249"/>
      <c r="F26" s="254">
        <f>H10+H11+H12+H13+H14+H15+H16+H17+H18+H19+H20+H22+H23+H24</f>
        <v>2.5152000000000001</v>
      </c>
      <c r="G26" s="255"/>
      <c r="H26" s="256"/>
      <c r="I26" s="247">
        <f>K10+K11+K12+K13+K14+K15+K16+K17+K18+K19+K20+K22+K23+K24</f>
        <v>5.0304000000000002</v>
      </c>
      <c r="J26" s="248"/>
      <c r="K26" s="249"/>
      <c r="L26" s="217"/>
      <c r="M26" s="219"/>
      <c r="N26" s="212"/>
    </row>
    <row r="27" spans="1:14">
      <c r="A27" s="240" t="s">
        <v>3</v>
      </c>
      <c r="B27" s="241"/>
      <c r="C27" s="250">
        <v>150</v>
      </c>
      <c r="D27" s="251"/>
      <c r="E27" s="252"/>
      <c r="F27" s="217">
        <v>100</v>
      </c>
      <c r="G27" s="219"/>
      <c r="H27" s="212"/>
      <c r="I27" s="217">
        <v>200</v>
      </c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5:B25"/>
    <mergeCell ref="C25:E25"/>
    <mergeCell ref="F25:H25"/>
    <mergeCell ref="I25:K25"/>
    <mergeCell ref="L25:N25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0:B30"/>
    <mergeCell ref="C30:E30"/>
    <mergeCell ref="F30:H30"/>
    <mergeCell ref="I30:K30"/>
    <mergeCell ref="L30:N30"/>
  </mergeCells>
  <pageMargins left="0.36" right="0.17" top="0.74803149606299213" bottom="0.74803149606299213" header="0.31496062992125984" footer="0.31496062992125984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C25" sqref="C25:E25"/>
    </sheetView>
  </sheetViews>
  <sheetFormatPr defaultRowHeight="15"/>
  <cols>
    <col min="2" max="2" width="23" customWidth="1"/>
  </cols>
  <sheetData>
    <row r="1" spans="1:14">
      <c r="A1" s="222" t="s">
        <v>18</v>
      </c>
      <c r="B1" s="222"/>
      <c r="C1" s="222"/>
      <c r="D1" s="222"/>
    </row>
    <row r="2" spans="1:14" ht="18.75">
      <c r="A2" t="s">
        <v>17</v>
      </c>
      <c r="F2" s="229" t="s">
        <v>16</v>
      </c>
      <c r="G2" s="229"/>
      <c r="H2" s="229"/>
      <c r="I2" s="229"/>
      <c r="J2" s="229"/>
      <c r="K2" s="229"/>
      <c r="L2" s="229"/>
      <c r="M2" s="229"/>
      <c r="N2" s="229"/>
    </row>
    <row r="3" spans="1:14" ht="15.75" thickBot="1">
      <c r="A3" t="s">
        <v>336</v>
      </c>
      <c r="H3" s="214" t="s">
        <v>484</v>
      </c>
      <c r="I3" s="214"/>
      <c r="J3" s="214"/>
      <c r="K3" s="214"/>
      <c r="L3" s="214"/>
      <c r="M3" s="214"/>
      <c r="N3" s="214"/>
    </row>
    <row r="4" spans="1:14">
      <c r="A4" s="230" t="s">
        <v>14</v>
      </c>
      <c r="B4" s="231"/>
      <c r="C4" s="223" t="s">
        <v>324</v>
      </c>
      <c r="D4" s="224"/>
      <c r="E4" s="225"/>
      <c r="F4" s="223" t="s">
        <v>12</v>
      </c>
      <c r="G4" s="224"/>
      <c r="H4" s="225"/>
      <c r="I4" s="223" t="s">
        <v>11</v>
      </c>
      <c r="J4" s="224"/>
      <c r="K4" s="225"/>
      <c r="L4" s="223" t="s">
        <v>10</v>
      </c>
      <c r="M4" s="224"/>
      <c r="N4" s="225"/>
    </row>
    <row r="5" spans="1:14">
      <c r="A5" s="232"/>
      <c r="B5" s="233"/>
      <c r="C5" s="226"/>
      <c r="D5" s="227"/>
      <c r="E5" s="228"/>
      <c r="F5" s="226"/>
      <c r="G5" s="227"/>
      <c r="H5" s="228"/>
      <c r="I5" s="226"/>
      <c r="J5" s="227"/>
      <c r="K5" s="228"/>
      <c r="L5" s="226"/>
      <c r="M5" s="227"/>
      <c r="N5" s="228"/>
    </row>
    <row r="6" spans="1:14">
      <c r="A6" s="234"/>
      <c r="B6" s="235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6" t="s">
        <v>9</v>
      </c>
      <c r="B7" s="215" t="s">
        <v>8</v>
      </c>
      <c r="C7" s="217"/>
      <c r="D7" s="219"/>
      <c r="E7" s="212"/>
      <c r="F7" s="217"/>
      <c r="G7" s="219"/>
      <c r="H7" s="212"/>
      <c r="I7" s="217"/>
      <c r="J7" s="219"/>
      <c r="K7" s="212"/>
      <c r="L7" s="217"/>
      <c r="M7" s="219"/>
      <c r="N7" s="212"/>
    </row>
    <row r="8" spans="1:14" ht="15.75" thickBot="1">
      <c r="A8" s="237"/>
      <c r="B8" s="216"/>
      <c r="C8" s="218"/>
      <c r="D8" s="220"/>
      <c r="E8" s="213"/>
      <c r="F8" s="218"/>
      <c r="G8" s="220"/>
      <c r="H8" s="213"/>
      <c r="I8" s="218"/>
      <c r="J8" s="220"/>
      <c r="K8" s="213"/>
      <c r="L8" s="218"/>
      <c r="M8" s="220"/>
      <c r="N8" s="213"/>
    </row>
    <row r="9" spans="1:14">
      <c r="A9" s="15"/>
      <c r="B9" s="13"/>
      <c r="C9" s="15"/>
      <c r="D9" s="18"/>
      <c r="E9" s="19"/>
      <c r="F9" s="15"/>
      <c r="G9" s="14"/>
      <c r="H9" s="13"/>
      <c r="I9" s="17"/>
      <c r="J9" s="16"/>
      <c r="K9" s="11"/>
      <c r="L9" s="15"/>
      <c r="M9" s="14"/>
      <c r="N9" s="13"/>
    </row>
    <row r="10" spans="1:14">
      <c r="A10" s="8"/>
      <c r="B10" s="6" t="s">
        <v>27</v>
      </c>
      <c r="C10" s="56">
        <v>7.4999999999999997E-2</v>
      </c>
      <c r="D10" s="12"/>
      <c r="E10" s="19">
        <f>C10*D10</f>
        <v>0</v>
      </c>
      <c r="F10" s="48">
        <v>0.05</v>
      </c>
      <c r="G10" s="12"/>
      <c r="H10" s="47">
        <f>F10*G10</f>
        <v>0</v>
      </c>
      <c r="I10" s="10"/>
      <c r="J10" s="7"/>
      <c r="K10" s="9"/>
      <c r="L10" s="8"/>
      <c r="M10" s="7"/>
      <c r="N10" s="6"/>
    </row>
    <row r="11" spans="1:14">
      <c r="A11" s="8"/>
      <c r="B11" s="6" t="s">
        <v>25</v>
      </c>
      <c r="C11" s="8">
        <v>1.5E-3</v>
      </c>
      <c r="D11" s="12">
        <v>293</v>
      </c>
      <c r="E11" s="19">
        <f t="shared" ref="E11:E17" si="0">C11*D11</f>
        <v>0.4395</v>
      </c>
      <c r="F11" s="8">
        <v>1E-3</v>
      </c>
      <c r="G11" s="12">
        <v>293</v>
      </c>
      <c r="H11" s="47">
        <f t="shared" ref="H11:H17" si="1">F11*G11</f>
        <v>0.29299999999999998</v>
      </c>
      <c r="I11" s="10"/>
      <c r="J11" s="7"/>
      <c r="K11" s="9"/>
      <c r="L11" s="8"/>
      <c r="M11" s="7"/>
      <c r="N11" s="6"/>
    </row>
    <row r="12" spans="1:14">
      <c r="A12" s="8"/>
      <c r="B12" s="6" t="s">
        <v>198</v>
      </c>
      <c r="C12" s="8">
        <v>3.8E-3</v>
      </c>
      <c r="D12" s="12">
        <v>30</v>
      </c>
      <c r="E12" s="19">
        <f t="shared" si="0"/>
        <v>0.114</v>
      </c>
      <c r="F12" s="8">
        <v>2.5000000000000001E-3</v>
      </c>
      <c r="G12" s="12">
        <v>30</v>
      </c>
      <c r="H12" s="47">
        <f t="shared" si="1"/>
        <v>7.4999999999999997E-2</v>
      </c>
      <c r="I12" s="10"/>
      <c r="J12" s="7"/>
      <c r="K12" s="9"/>
      <c r="L12" s="8"/>
      <c r="M12" s="7"/>
      <c r="N12" s="6"/>
    </row>
    <row r="13" spans="1:14">
      <c r="A13" s="8"/>
      <c r="B13" s="6" t="s">
        <v>207</v>
      </c>
      <c r="C13" s="8">
        <v>3.0000000000000001E-3</v>
      </c>
      <c r="D13" s="7">
        <v>88</v>
      </c>
      <c r="E13" s="19">
        <f t="shared" si="0"/>
        <v>0.26400000000000001</v>
      </c>
      <c r="F13" s="8">
        <v>2E-3</v>
      </c>
      <c r="G13" s="7">
        <v>88</v>
      </c>
      <c r="H13" s="47">
        <f t="shared" si="1"/>
        <v>0.17599999999999999</v>
      </c>
      <c r="I13" s="10"/>
      <c r="J13" s="7"/>
      <c r="K13" s="9"/>
      <c r="L13" s="8"/>
      <c r="M13" s="7"/>
      <c r="N13" s="6"/>
    </row>
    <row r="14" spans="1:14">
      <c r="A14" s="8"/>
      <c r="B14" s="6" t="s">
        <v>22</v>
      </c>
      <c r="C14" s="8">
        <v>8.0000000000000002E-3</v>
      </c>
      <c r="D14" s="7">
        <v>23</v>
      </c>
      <c r="E14" s="19">
        <f t="shared" si="0"/>
        <v>0.184</v>
      </c>
      <c r="F14" s="8">
        <v>5.0000000000000001E-3</v>
      </c>
      <c r="G14" s="7">
        <v>23</v>
      </c>
      <c r="H14" s="47">
        <f t="shared" si="1"/>
        <v>0.115</v>
      </c>
      <c r="I14" s="10"/>
      <c r="J14" s="7"/>
      <c r="K14" s="9"/>
      <c r="L14" s="8"/>
      <c r="M14" s="7"/>
      <c r="N14" s="6"/>
    </row>
    <row r="15" spans="1:14">
      <c r="A15" s="8"/>
      <c r="B15" s="6" t="s">
        <v>23</v>
      </c>
      <c r="C15" s="8">
        <v>1.8E-3</v>
      </c>
      <c r="D15" s="7">
        <v>24</v>
      </c>
      <c r="E15" s="19">
        <f t="shared" si="0"/>
        <v>4.3200000000000002E-2</v>
      </c>
      <c r="F15" s="8">
        <v>1.1999999999999999E-3</v>
      </c>
      <c r="G15" s="7">
        <v>24</v>
      </c>
      <c r="H15" s="47">
        <f t="shared" si="1"/>
        <v>2.8799999999999999E-2</v>
      </c>
      <c r="I15" s="10"/>
      <c r="J15" s="7"/>
      <c r="K15" s="9"/>
      <c r="L15" s="8"/>
      <c r="M15" s="7"/>
      <c r="N15" s="6"/>
    </row>
    <row r="16" spans="1:14">
      <c r="A16" s="8"/>
      <c r="B16" s="6" t="s">
        <v>26</v>
      </c>
      <c r="C16" s="10">
        <v>1.1000000000000001E-3</v>
      </c>
      <c r="D16" s="7">
        <v>56</v>
      </c>
      <c r="E16" s="19">
        <f t="shared" si="0"/>
        <v>6.1600000000000002E-2</v>
      </c>
      <c r="F16" s="8">
        <v>8.0000000000000004E-4</v>
      </c>
      <c r="G16" s="7">
        <v>56</v>
      </c>
      <c r="H16" s="47">
        <f t="shared" si="1"/>
        <v>4.48E-2</v>
      </c>
      <c r="I16" s="10"/>
      <c r="J16" s="7"/>
      <c r="K16" s="9"/>
      <c r="L16" s="8"/>
      <c r="M16" s="7"/>
      <c r="N16" s="6"/>
    </row>
    <row r="17" spans="1:14">
      <c r="A17" s="8"/>
      <c r="B17" s="6" t="s">
        <v>28</v>
      </c>
      <c r="C17" s="10">
        <v>8.0000000000000004E-4</v>
      </c>
      <c r="D17" s="7">
        <v>12</v>
      </c>
      <c r="E17" s="19">
        <f t="shared" si="0"/>
        <v>9.6000000000000009E-3</v>
      </c>
      <c r="F17" s="8">
        <v>5.0000000000000001E-4</v>
      </c>
      <c r="G17" s="7">
        <v>12</v>
      </c>
      <c r="H17" s="47">
        <f t="shared" si="1"/>
        <v>6.0000000000000001E-3</v>
      </c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48"/>
      <c r="G19" s="7"/>
      <c r="H19" s="6"/>
      <c r="I19" s="10"/>
      <c r="J19" s="7"/>
      <c r="K19" s="9"/>
      <c r="L19" s="8"/>
      <c r="M19" s="7"/>
      <c r="N19" s="6"/>
    </row>
    <row r="20" spans="1:14">
      <c r="A20" s="21"/>
      <c r="B20" s="22"/>
      <c r="C20" s="23"/>
      <c r="D20" s="24"/>
      <c r="E20" s="19"/>
      <c r="F20" s="21"/>
      <c r="G20" s="24"/>
      <c r="H20" s="22"/>
      <c r="I20" s="23"/>
      <c r="J20" s="24"/>
      <c r="K20" s="25"/>
      <c r="L20" s="21"/>
      <c r="M20" s="24"/>
      <c r="N20" s="22"/>
    </row>
    <row r="21" spans="1:14">
      <c r="A21" s="21"/>
      <c r="B21" s="7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 ht="15.75" thickBot="1">
      <c r="A22" s="3"/>
      <c r="B22" s="53"/>
      <c r="C22" s="5"/>
      <c r="D22" s="2"/>
      <c r="E22" s="19"/>
      <c r="F22" s="3"/>
      <c r="G22" s="2"/>
      <c r="H22" s="1"/>
      <c r="I22" s="5"/>
      <c r="J22" s="2"/>
      <c r="K22" s="4"/>
      <c r="L22" s="3"/>
      <c r="M22" s="2"/>
      <c r="N22" s="1"/>
    </row>
    <row r="23" spans="1:14">
      <c r="A23" s="238" t="s">
        <v>5</v>
      </c>
      <c r="B23" s="239"/>
      <c r="C23" s="244"/>
      <c r="D23" s="245"/>
      <c r="E23" s="246"/>
      <c r="F23" s="244"/>
      <c r="G23" s="245"/>
      <c r="H23" s="246"/>
      <c r="I23" s="244"/>
      <c r="J23" s="245"/>
      <c r="K23" s="246"/>
      <c r="L23" s="244"/>
      <c r="M23" s="245"/>
      <c r="N23" s="246"/>
    </row>
    <row r="24" spans="1:14">
      <c r="A24" s="240" t="s">
        <v>38</v>
      </c>
      <c r="B24" s="241"/>
      <c r="C24" s="247">
        <f>E10+E11+E12+E13+E14+E15+E16+E17</f>
        <v>1.1159000000000001</v>
      </c>
      <c r="D24" s="248"/>
      <c r="E24" s="249"/>
      <c r="F24" s="247">
        <f>H10+H11+H12+H13+H14+H15+H16+H17</f>
        <v>0.73860000000000003</v>
      </c>
      <c r="G24" s="219"/>
      <c r="H24" s="212"/>
      <c r="I24" s="217"/>
      <c r="J24" s="219"/>
      <c r="K24" s="212"/>
      <c r="L24" s="217"/>
      <c r="M24" s="219"/>
      <c r="N24" s="212"/>
    </row>
    <row r="25" spans="1:14">
      <c r="A25" s="240" t="s">
        <v>3</v>
      </c>
      <c r="B25" s="241"/>
      <c r="C25" s="271">
        <v>7.4999999999999997E-2</v>
      </c>
      <c r="D25" s="272"/>
      <c r="E25" s="273"/>
      <c r="F25" s="250">
        <v>50</v>
      </c>
      <c r="G25" s="251"/>
      <c r="H25" s="252"/>
      <c r="I25" s="217"/>
      <c r="J25" s="219"/>
      <c r="K25" s="212"/>
      <c r="L25" s="217"/>
      <c r="M25" s="219"/>
      <c r="N25" s="212"/>
    </row>
    <row r="26" spans="1:14">
      <c r="A26" s="242" t="s">
        <v>2</v>
      </c>
      <c r="B26" s="243"/>
      <c r="C26" s="217"/>
      <c r="D26" s="219"/>
      <c r="E26" s="212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1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</sheetData>
  <mergeCells count="47">
    <mergeCell ref="L7:L8"/>
    <mergeCell ref="L23:N23"/>
    <mergeCell ref="A1:D1"/>
    <mergeCell ref="F2:N2"/>
    <mergeCell ref="H3:N3"/>
    <mergeCell ref="A4:B6"/>
    <mergeCell ref="C4:E6"/>
    <mergeCell ref="F4:H6"/>
    <mergeCell ref="I4:K6"/>
    <mergeCell ref="L4:N6"/>
    <mergeCell ref="M7:M8"/>
    <mergeCell ref="N7:N8"/>
    <mergeCell ref="G7:G8"/>
    <mergeCell ref="H7:H8"/>
    <mergeCell ref="I7:I8"/>
    <mergeCell ref="J7:J8"/>
    <mergeCell ref="K7:K8"/>
    <mergeCell ref="F7:F8"/>
    <mergeCell ref="A25:B25"/>
    <mergeCell ref="C25:E25"/>
    <mergeCell ref="F25:H25"/>
    <mergeCell ref="I25:K25"/>
    <mergeCell ref="A7:A8"/>
    <mergeCell ref="B7:B8"/>
    <mergeCell ref="C7:C8"/>
    <mergeCell ref="D7:D8"/>
    <mergeCell ref="E7:E8"/>
    <mergeCell ref="A23:B23"/>
    <mergeCell ref="C23:E23"/>
    <mergeCell ref="F23:H23"/>
    <mergeCell ref="I23:K23"/>
    <mergeCell ref="L25:N25"/>
    <mergeCell ref="A24:B24"/>
    <mergeCell ref="C24:E24"/>
    <mergeCell ref="F24:H24"/>
    <mergeCell ref="I24:K24"/>
    <mergeCell ref="L24:N24"/>
    <mergeCell ref="A27:B27"/>
    <mergeCell ref="C27:E27"/>
    <mergeCell ref="F27:H27"/>
    <mergeCell ref="I27:K27"/>
    <mergeCell ref="L27:N27"/>
    <mergeCell ref="A26:B26"/>
    <mergeCell ref="C26:E26"/>
    <mergeCell ref="F26:H26"/>
    <mergeCell ref="I26:K26"/>
    <mergeCell ref="L26:N26"/>
  </mergeCells>
  <pageMargins left="0.28999999999999998" right="0.2" top="0.74803149606299213" bottom="0.74803149606299213" header="0.31496062992125984" footer="0.31496062992125984"/>
  <pageSetup paperSize="9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A27" sqref="A27:XFD27"/>
    </sheetView>
  </sheetViews>
  <sheetFormatPr defaultRowHeight="15"/>
  <cols>
    <col min="1" max="1" width="5.42578125" customWidth="1"/>
    <col min="2" max="2" width="34.42578125" customWidth="1"/>
    <col min="3" max="3" width="9.5703125" customWidth="1"/>
  </cols>
  <sheetData>
    <row r="1" spans="1:14">
      <c r="L1" s="221" t="s">
        <v>19</v>
      </c>
      <c r="M1" s="221"/>
      <c r="N1" s="221"/>
    </row>
    <row r="2" spans="1:14">
      <c r="A2" s="222" t="s">
        <v>18</v>
      </c>
      <c r="B2" s="222"/>
      <c r="C2" s="222"/>
      <c r="D2" s="222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401</v>
      </c>
      <c r="H4" s="214" t="s">
        <v>507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>
      <c r="A10" s="15"/>
      <c r="B10" s="13"/>
      <c r="C10" s="15"/>
      <c r="D10" s="18"/>
      <c r="E10" s="19"/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8"/>
      <c r="B11" s="6"/>
      <c r="C11" s="48"/>
      <c r="D11" s="12"/>
      <c r="E11" s="19"/>
      <c r="F11" s="8"/>
      <c r="G11" s="7"/>
      <c r="H11" s="6"/>
      <c r="I11" s="10"/>
      <c r="J11" s="7"/>
      <c r="K11" s="9"/>
      <c r="L11" s="8"/>
      <c r="M11" s="7"/>
      <c r="N11" s="6"/>
    </row>
    <row r="12" spans="1:14">
      <c r="A12" s="8"/>
      <c r="B12" s="6" t="s">
        <v>44</v>
      </c>
      <c r="C12" s="8">
        <v>2.8000000000000001E-2</v>
      </c>
      <c r="D12" s="12">
        <v>52.5</v>
      </c>
      <c r="E12" s="19">
        <f t="shared" ref="E12:E16" si="0">C12*D12</f>
        <v>1.47</v>
      </c>
      <c r="F12" s="8">
        <f>C12*2</f>
        <v>5.6000000000000001E-2</v>
      </c>
      <c r="G12" s="12">
        <v>52.5</v>
      </c>
      <c r="H12" s="47">
        <f>F12*G12</f>
        <v>2.94</v>
      </c>
      <c r="I12" s="10"/>
      <c r="J12" s="7"/>
      <c r="K12" s="9"/>
      <c r="L12" s="8"/>
      <c r="M12" s="7"/>
      <c r="N12" s="6"/>
    </row>
    <row r="13" spans="1:14">
      <c r="A13" s="8"/>
      <c r="B13" s="6"/>
      <c r="C13" s="8"/>
      <c r="D13" s="12"/>
      <c r="E13" s="19">
        <f t="shared" si="0"/>
        <v>0</v>
      </c>
      <c r="F13" s="8">
        <f t="shared" ref="F13:F16" si="1">C13*2</f>
        <v>0</v>
      </c>
      <c r="G13" s="12"/>
      <c r="H13" s="47">
        <f t="shared" ref="H13:H19" si="2">F13*G13</f>
        <v>0</v>
      </c>
      <c r="I13" s="10"/>
      <c r="J13" s="7"/>
      <c r="K13" s="9"/>
      <c r="L13" s="8"/>
      <c r="M13" s="7"/>
      <c r="N13" s="6"/>
    </row>
    <row r="14" spans="1:14">
      <c r="A14" s="8"/>
      <c r="B14" s="6" t="s">
        <v>25</v>
      </c>
      <c r="C14" s="8">
        <v>8.0000000000000002E-3</v>
      </c>
      <c r="D14" s="7">
        <v>293</v>
      </c>
      <c r="E14" s="19">
        <f t="shared" si="0"/>
        <v>2.3439999999999999</v>
      </c>
      <c r="F14" s="8">
        <f t="shared" si="1"/>
        <v>1.6E-2</v>
      </c>
      <c r="G14" s="7">
        <v>293</v>
      </c>
      <c r="H14" s="47">
        <f t="shared" si="2"/>
        <v>4.6879999999999997</v>
      </c>
      <c r="I14" s="10"/>
      <c r="J14" s="7"/>
      <c r="K14" s="9"/>
      <c r="L14" s="8"/>
      <c r="M14" s="7"/>
      <c r="N14" s="6"/>
    </row>
    <row r="15" spans="1:14">
      <c r="A15" s="8"/>
      <c r="B15" s="6" t="s">
        <v>405</v>
      </c>
      <c r="C15" s="8">
        <v>1.2999999999999999E-2</v>
      </c>
      <c r="D15" s="7">
        <v>202</v>
      </c>
      <c r="E15" s="19">
        <f t="shared" si="0"/>
        <v>2.6259999999999999</v>
      </c>
      <c r="F15" s="8">
        <v>1.2999999999999999E-2</v>
      </c>
      <c r="G15" s="7">
        <v>202</v>
      </c>
      <c r="H15" s="47">
        <f t="shared" si="2"/>
        <v>2.6259999999999999</v>
      </c>
      <c r="I15" s="10"/>
      <c r="J15" s="7"/>
      <c r="K15" s="9"/>
      <c r="L15" s="8"/>
      <c r="M15" s="7"/>
      <c r="N15" s="6"/>
    </row>
    <row r="16" spans="1:14">
      <c r="A16" s="8"/>
      <c r="B16" s="6" t="s">
        <v>28</v>
      </c>
      <c r="C16" s="8">
        <v>1E-3</v>
      </c>
      <c r="D16" s="7">
        <v>12</v>
      </c>
      <c r="E16" s="19">
        <f t="shared" si="0"/>
        <v>1.2E-2</v>
      </c>
      <c r="F16" s="8">
        <f t="shared" si="1"/>
        <v>2E-3</v>
      </c>
      <c r="G16" s="7">
        <v>12</v>
      </c>
      <c r="H16" s="47">
        <f t="shared" si="2"/>
        <v>2.4E-2</v>
      </c>
      <c r="I16" s="10"/>
      <c r="J16" s="7"/>
      <c r="K16" s="9"/>
      <c r="L16" s="8"/>
      <c r="M16" s="7"/>
      <c r="N16" s="6"/>
    </row>
    <row r="17" spans="1:14">
      <c r="A17" s="8"/>
      <c r="B17" s="6" t="s">
        <v>402</v>
      </c>
      <c r="C17" s="10"/>
      <c r="D17" s="7"/>
      <c r="E17" s="65">
        <v>95</v>
      </c>
      <c r="F17" s="8"/>
      <c r="G17" s="7"/>
      <c r="H17" s="6">
        <f t="shared" si="2"/>
        <v>0</v>
      </c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64"/>
      <c r="F18" s="8"/>
      <c r="G18" s="7"/>
      <c r="H18" s="6">
        <f t="shared" si="2"/>
        <v>0</v>
      </c>
      <c r="I18" s="10"/>
      <c r="J18" s="7"/>
      <c r="K18" s="9"/>
      <c r="L18" s="8"/>
      <c r="M18" s="7"/>
      <c r="N18" s="6"/>
    </row>
    <row r="19" spans="1:14">
      <c r="A19" s="8"/>
      <c r="B19" s="6" t="s">
        <v>26</v>
      </c>
      <c r="C19" s="10">
        <v>5.0000000000000001E-3</v>
      </c>
      <c r="D19" s="7">
        <v>56</v>
      </c>
      <c r="E19" s="19">
        <f>C19*D19</f>
        <v>0.28000000000000003</v>
      </c>
      <c r="F19" s="8">
        <v>5.0000000000000001E-3</v>
      </c>
      <c r="G19" s="7">
        <v>56</v>
      </c>
      <c r="H19" s="6">
        <f t="shared" si="2"/>
        <v>0.28000000000000003</v>
      </c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21"/>
      <c r="B21" s="22"/>
      <c r="C21" s="23"/>
      <c r="D21" s="24"/>
      <c r="E21" s="19"/>
      <c r="F21" s="21"/>
      <c r="G21" s="24"/>
      <c r="H21" s="22"/>
      <c r="I21" s="23"/>
      <c r="J21" s="24"/>
      <c r="K21" s="25"/>
      <c r="L21" s="21"/>
      <c r="M21" s="24"/>
      <c r="N21" s="22"/>
    </row>
    <row r="22" spans="1:14">
      <c r="A22" s="21"/>
      <c r="B22" s="7"/>
      <c r="C22" s="23"/>
      <c r="D22" s="24"/>
      <c r="E22" s="19"/>
      <c r="F22" s="21"/>
      <c r="G22" s="24"/>
      <c r="H22" s="22"/>
      <c r="I22" s="23"/>
      <c r="J22" s="24"/>
      <c r="K22" s="25"/>
      <c r="L22" s="21"/>
      <c r="M22" s="24"/>
      <c r="N22" s="22"/>
    </row>
    <row r="23" spans="1:14" ht="15.75" thickBot="1">
      <c r="A23" s="3"/>
      <c r="B23" s="53"/>
      <c r="C23" s="5"/>
      <c r="D23" s="2"/>
      <c r="E23" s="19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38</v>
      </c>
      <c r="B25" s="241"/>
      <c r="C25" s="247">
        <f>E10+E11+E12+E13+E14+E16+E18+E19+E20+E15</f>
        <v>6.7319999999999993</v>
      </c>
      <c r="D25" s="248"/>
      <c r="E25" s="249"/>
      <c r="F25" s="247">
        <f>H10+H11+H12+H13+H14+H16+H18+H19+H20+H15</f>
        <v>10.558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7" t="s">
        <v>403</v>
      </c>
      <c r="D26" s="258"/>
      <c r="E26" s="259"/>
      <c r="F26" s="217" t="s">
        <v>404</v>
      </c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</sheetData>
  <mergeCells count="48"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4:B24"/>
    <mergeCell ref="C24:E24"/>
    <mergeCell ref="F24:H24"/>
    <mergeCell ref="I24:K24"/>
    <mergeCell ref="L24:N24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L1:N1"/>
    <mergeCell ref="I8:I9"/>
    <mergeCell ref="J8:J9"/>
    <mergeCell ref="K8:K9"/>
    <mergeCell ref="L8:L9"/>
    <mergeCell ref="M8:M9"/>
    <mergeCell ref="N8:N9"/>
  </mergeCells>
  <pageMargins left="0.44" right="0.17" top="0.74803149606299213" bottom="0.74803149606299213" header="0.31496062992125984" footer="0.31496062992125984"/>
  <pageSetup paperSize="9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AA121"/>
  <sheetViews>
    <sheetView tabSelected="1" topLeftCell="A88" workbookViewId="0">
      <selection activeCell="H116" sqref="H116"/>
    </sheetView>
  </sheetViews>
  <sheetFormatPr defaultRowHeight="15"/>
  <cols>
    <col min="1" max="1" width="1.28515625" customWidth="1"/>
    <col min="2" max="2" width="6.7109375" customWidth="1"/>
    <col min="3" max="3" width="22.5703125" customWidth="1"/>
    <col min="4" max="4" width="8.140625" customWidth="1"/>
    <col min="5" max="5" width="7.85546875" customWidth="1"/>
    <col min="6" max="6" width="9.42578125" customWidth="1"/>
    <col min="7" max="7" width="10.28515625" customWidth="1"/>
    <col min="8" max="8" width="8.5703125" customWidth="1"/>
    <col min="9" max="9" width="9.42578125" customWidth="1"/>
    <col min="10" max="10" width="5" customWidth="1"/>
  </cols>
  <sheetData>
    <row r="1" spans="1:18" ht="24.75" customHeight="1">
      <c r="A1" s="314" t="s">
        <v>611</v>
      </c>
      <c r="B1" s="314"/>
      <c r="C1" s="314"/>
      <c r="D1" s="314"/>
      <c r="E1" s="314"/>
      <c r="F1" s="315"/>
      <c r="G1" s="316" t="s">
        <v>612</v>
      </c>
      <c r="H1" s="317"/>
      <c r="I1" s="317"/>
      <c r="J1" s="317"/>
      <c r="K1" s="317"/>
    </row>
    <row r="2" spans="1:18" ht="15.75" customHeight="1">
      <c r="A2" s="314"/>
      <c r="B2" s="314"/>
      <c r="C2" s="314"/>
      <c r="D2" s="314"/>
      <c r="E2" s="314"/>
      <c r="F2" s="315"/>
      <c r="G2" s="317"/>
      <c r="H2" s="317"/>
      <c r="I2" s="317"/>
      <c r="J2" s="317"/>
      <c r="K2" s="317"/>
    </row>
    <row r="3" spans="1:18" ht="57" customHeight="1">
      <c r="A3" s="314"/>
      <c r="B3" s="314"/>
      <c r="C3" s="314"/>
      <c r="D3" s="314"/>
      <c r="E3" s="314"/>
      <c r="F3" s="315"/>
      <c r="G3" s="317"/>
      <c r="H3" s="317"/>
      <c r="I3" s="317"/>
      <c r="J3" s="317"/>
      <c r="K3" s="317"/>
    </row>
    <row r="4" spans="1:18" ht="48.75" customHeight="1">
      <c r="C4" s="297" t="s">
        <v>613</v>
      </c>
      <c r="D4" s="297"/>
      <c r="E4" s="297"/>
      <c r="F4" s="297"/>
      <c r="G4" s="297"/>
      <c r="H4" s="297"/>
      <c r="L4" s="204"/>
    </row>
    <row r="5" spans="1:18" ht="10.5" customHeight="1">
      <c r="L5" s="116"/>
    </row>
    <row r="6" spans="1:18" ht="15.75">
      <c r="B6" s="116"/>
      <c r="C6" s="116" t="s">
        <v>587</v>
      </c>
      <c r="D6" s="116"/>
      <c r="E6" s="116"/>
      <c r="F6" s="116" t="s">
        <v>616</v>
      </c>
      <c r="G6" s="116" t="s">
        <v>616</v>
      </c>
      <c r="H6" s="116"/>
      <c r="I6" s="116"/>
      <c r="L6" s="116"/>
    </row>
    <row r="7" spans="1:18" ht="15.75" customHeight="1">
      <c r="B7" s="294" t="s">
        <v>557</v>
      </c>
      <c r="C7" s="296" t="s">
        <v>558</v>
      </c>
      <c r="D7" s="301" t="s">
        <v>559</v>
      </c>
      <c r="E7" s="303" t="s">
        <v>560</v>
      </c>
      <c r="F7" s="304"/>
      <c r="G7" s="305"/>
      <c r="H7" s="293" t="s">
        <v>572</v>
      </c>
      <c r="I7" s="293" t="s">
        <v>571</v>
      </c>
      <c r="K7" s="290"/>
      <c r="L7" s="116"/>
      <c r="M7" s="290"/>
      <c r="N7" s="290"/>
      <c r="O7" s="290"/>
      <c r="P7" s="290"/>
      <c r="Q7" s="298"/>
      <c r="R7" s="298"/>
    </row>
    <row r="8" spans="1:18" ht="32.25" customHeight="1">
      <c r="B8" s="299"/>
      <c r="C8" s="300"/>
      <c r="D8" s="302"/>
      <c r="E8" s="177" t="s">
        <v>561</v>
      </c>
      <c r="F8" s="177" t="s">
        <v>562</v>
      </c>
      <c r="G8" s="177" t="s">
        <v>563</v>
      </c>
      <c r="H8" s="306"/>
      <c r="I8" s="306"/>
      <c r="K8" s="290"/>
      <c r="L8" s="116"/>
      <c r="M8" s="290"/>
      <c r="N8" s="122"/>
      <c r="O8" s="122"/>
      <c r="P8" s="122"/>
      <c r="Q8" s="298"/>
      <c r="R8" s="298"/>
    </row>
    <row r="9" spans="1:18" ht="47.25">
      <c r="B9" s="175" t="s">
        <v>584</v>
      </c>
      <c r="C9" s="175" t="s">
        <v>585</v>
      </c>
      <c r="D9" s="117" t="s">
        <v>551</v>
      </c>
      <c r="E9" s="137">
        <v>30.93</v>
      </c>
      <c r="F9" s="183">
        <v>22.89</v>
      </c>
      <c r="G9" s="183">
        <v>36</v>
      </c>
      <c r="H9" s="183">
        <v>310.66000000000003</v>
      </c>
      <c r="I9" s="183">
        <v>0</v>
      </c>
      <c r="K9" s="182"/>
      <c r="L9" s="116"/>
      <c r="M9" s="123"/>
      <c r="N9" s="123"/>
      <c r="O9" s="123"/>
      <c r="P9" s="123"/>
      <c r="Q9" s="123"/>
      <c r="R9" s="123"/>
    </row>
    <row r="10" spans="1:18" ht="18.75" customHeight="1">
      <c r="B10" s="118" t="s">
        <v>581</v>
      </c>
      <c r="C10" s="211" t="s">
        <v>118</v>
      </c>
      <c r="D10" s="137">
        <v>200</v>
      </c>
      <c r="E10" s="186">
        <v>0.2</v>
      </c>
      <c r="F10" s="186">
        <v>0</v>
      </c>
      <c r="G10" s="186">
        <v>14</v>
      </c>
      <c r="H10" s="186">
        <v>58</v>
      </c>
      <c r="I10" s="183">
        <v>0</v>
      </c>
      <c r="K10" s="182"/>
      <c r="L10" s="116"/>
      <c r="M10" s="123"/>
      <c r="N10" s="123"/>
      <c r="O10" s="123"/>
      <c r="P10" s="123"/>
      <c r="Q10" s="123"/>
      <c r="R10" s="123"/>
    </row>
    <row r="11" spans="1:18" ht="18.75" customHeight="1">
      <c r="B11" s="208"/>
      <c r="C11" s="209" t="s">
        <v>609</v>
      </c>
      <c r="D11" s="184">
        <v>30</v>
      </c>
      <c r="E11" s="173">
        <v>2.4300000000000002</v>
      </c>
      <c r="F11" s="173">
        <v>0.8</v>
      </c>
      <c r="G11" s="184">
        <v>12.6</v>
      </c>
      <c r="H11" s="184">
        <v>51</v>
      </c>
      <c r="I11" s="184">
        <v>1E-3</v>
      </c>
      <c r="K11" s="207"/>
      <c r="L11" s="116"/>
      <c r="M11" s="123"/>
      <c r="N11" s="123"/>
      <c r="O11" s="123"/>
      <c r="P11" s="123"/>
      <c r="Q11" s="123"/>
      <c r="R11" s="123"/>
    </row>
    <row r="12" spans="1:18" ht="22.5" customHeight="1">
      <c r="B12" s="155"/>
      <c r="C12" s="141" t="s">
        <v>567</v>
      </c>
      <c r="D12" s="139">
        <v>560</v>
      </c>
      <c r="E12" s="139">
        <f>SUM(E9:E11)</f>
        <v>33.56</v>
      </c>
      <c r="F12" s="139">
        <f>SUM(F9:F11)</f>
        <v>23.69</v>
      </c>
      <c r="G12" s="139">
        <f>SUM(G9:G11)</f>
        <v>62.6</v>
      </c>
      <c r="H12" s="139">
        <f>SUM(H9:H11)</f>
        <v>419.66</v>
      </c>
      <c r="I12" s="139">
        <f>SUM(I9:I11)</f>
        <v>1E-3</v>
      </c>
      <c r="K12" s="149"/>
      <c r="L12" s="160"/>
      <c r="M12" s="156"/>
      <c r="N12" s="161"/>
      <c r="O12" s="161"/>
      <c r="P12" s="161"/>
      <c r="Q12" s="161"/>
      <c r="R12" s="161"/>
    </row>
    <row r="13" spans="1:18" ht="5.25" customHeight="1">
      <c r="B13" s="289"/>
      <c r="C13" s="310"/>
      <c r="D13" s="289"/>
      <c r="E13" s="290"/>
      <c r="F13" s="290"/>
      <c r="G13" s="302"/>
      <c r="H13" s="307"/>
      <c r="I13" s="309"/>
      <c r="K13" s="123"/>
      <c r="L13" s="160"/>
      <c r="M13" s="156"/>
      <c r="N13" s="161"/>
      <c r="O13" s="161"/>
      <c r="P13" s="161"/>
      <c r="Q13" s="161"/>
      <c r="R13" s="161"/>
    </row>
    <row r="14" spans="1:18" ht="7.5" customHeight="1">
      <c r="B14" s="290"/>
      <c r="C14" s="311"/>
      <c r="D14" s="290"/>
      <c r="E14" s="122"/>
      <c r="F14" s="122"/>
      <c r="G14" s="122"/>
      <c r="H14" s="298"/>
      <c r="I14" s="298"/>
      <c r="K14" s="123"/>
      <c r="L14" s="163"/>
      <c r="M14" s="149"/>
      <c r="N14" s="164"/>
      <c r="O14" s="164"/>
      <c r="P14" s="164"/>
      <c r="Q14" s="164"/>
      <c r="R14" s="164"/>
    </row>
    <row r="15" spans="1:18" ht="8.25" customHeight="1">
      <c r="B15" s="116"/>
      <c r="C15" s="116"/>
      <c r="D15" s="116"/>
      <c r="E15" s="116"/>
      <c r="F15" s="116"/>
      <c r="G15" s="116"/>
      <c r="H15" s="116"/>
      <c r="I15" s="116"/>
    </row>
    <row r="16" spans="1:18" ht="22.5" customHeight="1">
      <c r="B16" s="116"/>
      <c r="C16" s="116" t="s">
        <v>588</v>
      </c>
      <c r="D16" s="116"/>
      <c r="E16" s="116"/>
      <c r="F16" s="116" t="s">
        <v>616</v>
      </c>
      <c r="G16" s="116" t="s">
        <v>616</v>
      </c>
      <c r="I16" s="116"/>
    </row>
    <row r="17" spans="2:27" ht="22.5" customHeight="1">
      <c r="B17" s="291" t="s">
        <v>557</v>
      </c>
      <c r="C17" s="295" t="s">
        <v>558</v>
      </c>
      <c r="D17" s="291" t="s">
        <v>559</v>
      </c>
      <c r="E17" s="291" t="s">
        <v>560</v>
      </c>
      <c r="F17" s="291"/>
      <c r="G17" s="291"/>
      <c r="H17" s="292" t="s">
        <v>572</v>
      </c>
      <c r="I17" s="292" t="s">
        <v>571</v>
      </c>
      <c r="J17" s="308"/>
      <c r="K17" s="311"/>
      <c r="L17" s="290"/>
      <c r="M17" s="290"/>
      <c r="N17" s="290"/>
      <c r="O17" s="290"/>
      <c r="P17" s="298"/>
      <c r="Q17" s="298"/>
    </row>
    <row r="18" spans="2:27" ht="22.5" customHeight="1">
      <c r="B18" s="294"/>
      <c r="C18" s="296"/>
      <c r="D18" s="294"/>
      <c r="E18" s="157" t="s">
        <v>561</v>
      </c>
      <c r="F18" s="157" t="s">
        <v>562</v>
      </c>
      <c r="G18" s="157" t="s">
        <v>563</v>
      </c>
      <c r="H18" s="293"/>
      <c r="I18" s="293"/>
      <c r="J18" s="308"/>
      <c r="K18" s="311"/>
      <c r="L18" s="290"/>
      <c r="M18" s="122"/>
      <c r="N18" s="122"/>
      <c r="O18" s="122"/>
      <c r="P18" s="298"/>
      <c r="Q18" s="298"/>
    </row>
    <row r="19" spans="2:27" ht="18" customHeight="1">
      <c r="B19" s="151" t="s">
        <v>576</v>
      </c>
      <c r="C19" s="154" t="s">
        <v>115</v>
      </c>
      <c r="D19" s="137">
        <v>150</v>
      </c>
      <c r="E19" s="137">
        <v>7.36</v>
      </c>
      <c r="F19" s="137">
        <v>6.02</v>
      </c>
      <c r="G19" s="137">
        <v>35.26</v>
      </c>
      <c r="H19" s="137">
        <v>224.6</v>
      </c>
      <c r="I19" s="137">
        <v>0</v>
      </c>
      <c r="J19" s="165"/>
      <c r="K19" s="159"/>
      <c r="L19" s="123"/>
      <c r="M19" s="123"/>
      <c r="N19" s="123"/>
      <c r="O19" s="123"/>
      <c r="P19" s="123"/>
      <c r="Q19" s="123"/>
    </row>
    <row r="20" spans="2:27" ht="21.75" customHeight="1">
      <c r="B20" s="117" t="s">
        <v>577</v>
      </c>
      <c r="C20" s="136" t="s">
        <v>565</v>
      </c>
      <c r="D20" s="137">
        <v>80</v>
      </c>
      <c r="E20" s="147">
        <v>13.46</v>
      </c>
      <c r="F20" s="147">
        <v>14.75</v>
      </c>
      <c r="G20" s="147">
        <v>17</v>
      </c>
      <c r="H20" s="147">
        <v>254.85</v>
      </c>
      <c r="I20" s="147">
        <v>0</v>
      </c>
      <c r="J20" s="123"/>
      <c r="K20" s="159"/>
      <c r="L20" s="156"/>
      <c r="M20" s="156"/>
      <c r="N20" s="156"/>
      <c r="O20" s="156"/>
      <c r="P20" s="156"/>
      <c r="Q20" s="156"/>
    </row>
    <row r="21" spans="2:27" ht="19.5" customHeight="1">
      <c r="B21" s="175" t="s">
        <v>597</v>
      </c>
      <c r="C21" s="175" t="s">
        <v>598</v>
      </c>
      <c r="D21" s="137">
        <v>10</v>
      </c>
      <c r="E21" s="137">
        <v>2.3199999999999998</v>
      </c>
      <c r="F21" s="137">
        <v>2.95</v>
      </c>
      <c r="G21" s="137">
        <v>0</v>
      </c>
      <c r="H21" s="137">
        <v>36</v>
      </c>
      <c r="I21" s="137">
        <v>0</v>
      </c>
      <c r="J21" s="123"/>
      <c r="K21" s="181"/>
      <c r="L21" s="179"/>
      <c r="M21" s="179"/>
      <c r="N21" s="179"/>
      <c r="O21" s="179"/>
      <c r="P21" s="179"/>
      <c r="Q21" s="179"/>
    </row>
    <row r="22" spans="2:27" ht="18" customHeight="1">
      <c r="B22" s="185" t="s">
        <v>581</v>
      </c>
      <c r="C22" s="180" t="s">
        <v>118</v>
      </c>
      <c r="D22" s="173">
        <v>200</v>
      </c>
      <c r="E22" s="186">
        <v>0.2</v>
      </c>
      <c r="F22" s="186">
        <v>0</v>
      </c>
      <c r="G22" s="186">
        <v>14</v>
      </c>
      <c r="H22" s="186">
        <v>58</v>
      </c>
      <c r="I22" s="186">
        <v>0</v>
      </c>
      <c r="J22" s="165"/>
      <c r="K22" s="159"/>
      <c r="L22" s="123"/>
      <c r="M22" s="123"/>
      <c r="N22" s="123"/>
      <c r="O22" s="123"/>
      <c r="P22" s="123"/>
      <c r="Q22" s="123"/>
    </row>
    <row r="23" spans="2:27" ht="16.5" customHeight="1">
      <c r="B23" s="117"/>
      <c r="C23" s="136" t="s">
        <v>98</v>
      </c>
      <c r="D23" s="137">
        <v>30</v>
      </c>
      <c r="E23" s="147">
        <v>1.8</v>
      </c>
      <c r="F23" s="147">
        <v>3</v>
      </c>
      <c r="G23" s="147">
        <v>13.8</v>
      </c>
      <c r="H23" s="147">
        <v>57</v>
      </c>
      <c r="I23" s="147">
        <v>0.02</v>
      </c>
      <c r="J23" s="165"/>
      <c r="K23" s="159"/>
      <c r="L23" s="123"/>
      <c r="M23" s="123"/>
      <c r="N23" s="123"/>
      <c r="O23" s="123"/>
      <c r="P23" s="123"/>
      <c r="Q23" s="123"/>
    </row>
    <row r="24" spans="2:27" ht="18.75" customHeight="1">
      <c r="B24" s="117"/>
      <c r="C24" s="136" t="s">
        <v>97</v>
      </c>
      <c r="D24" s="137">
        <v>30</v>
      </c>
      <c r="E24" s="147">
        <v>3.83</v>
      </c>
      <c r="F24" s="147">
        <v>1.33</v>
      </c>
      <c r="G24" s="147">
        <v>26.7</v>
      </c>
      <c r="H24" s="147">
        <v>110</v>
      </c>
      <c r="I24" s="147">
        <v>0.01</v>
      </c>
      <c r="J24" s="165"/>
      <c r="K24" s="159"/>
      <c r="L24" s="123"/>
      <c r="M24" s="123"/>
      <c r="N24" s="123"/>
      <c r="O24" s="123"/>
      <c r="P24" s="123"/>
      <c r="Q24" s="123"/>
    </row>
    <row r="25" spans="2:27" ht="22.5" customHeight="1">
      <c r="B25" s="117"/>
      <c r="C25" s="138" t="s">
        <v>566</v>
      </c>
      <c r="D25" s="139">
        <f t="shared" ref="D25:I25" si="0">SUM(D19:D24)</f>
        <v>500</v>
      </c>
      <c r="E25" s="148">
        <f t="shared" si="0"/>
        <v>28.97</v>
      </c>
      <c r="F25" s="148">
        <f t="shared" si="0"/>
        <v>28.049999999999997</v>
      </c>
      <c r="G25" s="148">
        <f t="shared" si="0"/>
        <v>106.75999999999999</v>
      </c>
      <c r="H25" s="148">
        <f t="shared" si="0"/>
        <v>740.45</v>
      </c>
      <c r="I25" s="148">
        <f t="shared" si="0"/>
        <v>0.03</v>
      </c>
      <c r="J25" s="166"/>
      <c r="K25" s="167"/>
      <c r="L25" s="145"/>
      <c r="M25" s="145"/>
      <c r="N25" s="145"/>
      <c r="O25" s="145"/>
      <c r="P25" s="145"/>
      <c r="Q25" s="145"/>
    </row>
    <row r="26" spans="2:27" ht="14.25" customHeight="1">
      <c r="B26" s="116"/>
      <c r="C26" s="116"/>
      <c r="D26" s="116"/>
      <c r="E26" s="116"/>
      <c r="F26" s="116"/>
      <c r="G26" s="116"/>
      <c r="H26" s="116"/>
      <c r="I26" s="116"/>
    </row>
    <row r="27" spans="2:27" ht="22.5" customHeight="1">
      <c r="B27" s="135"/>
      <c r="C27" s="133" t="s">
        <v>589</v>
      </c>
      <c r="D27" s="131"/>
      <c r="E27" s="131" t="s">
        <v>616</v>
      </c>
      <c r="F27" s="143" t="s">
        <v>616</v>
      </c>
      <c r="G27" s="135" t="s">
        <v>616</v>
      </c>
      <c r="H27" s="135"/>
      <c r="I27" s="135"/>
    </row>
    <row r="28" spans="2:27" ht="24" customHeight="1">
      <c r="B28" s="291" t="s">
        <v>557</v>
      </c>
      <c r="C28" s="295" t="s">
        <v>558</v>
      </c>
      <c r="D28" s="291" t="s">
        <v>559</v>
      </c>
      <c r="E28" s="291" t="s">
        <v>560</v>
      </c>
      <c r="F28" s="291"/>
      <c r="G28" s="291"/>
      <c r="H28" s="292" t="s">
        <v>572</v>
      </c>
      <c r="I28" s="292" t="s">
        <v>571</v>
      </c>
      <c r="J28" s="290"/>
      <c r="K28" s="311"/>
      <c r="L28" s="290"/>
      <c r="M28" s="290"/>
      <c r="N28" s="290"/>
      <c r="O28" s="290"/>
      <c r="P28" s="298"/>
      <c r="Q28" s="298"/>
      <c r="T28" s="303"/>
      <c r="U28" s="295"/>
      <c r="V28" s="291"/>
      <c r="W28" s="291"/>
      <c r="X28" s="291"/>
      <c r="Y28" s="291"/>
      <c r="Z28" s="292"/>
      <c r="AA28" s="292"/>
    </row>
    <row r="29" spans="2:27" ht="25.5" customHeight="1">
      <c r="B29" s="291"/>
      <c r="C29" s="295"/>
      <c r="D29" s="291"/>
      <c r="E29" s="175" t="s">
        <v>561</v>
      </c>
      <c r="F29" s="175" t="s">
        <v>562</v>
      </c>
      <c r="G29" s="175" t="s">
        <v>563</v>
      </c>
      <c r="H29" s="292"/>
      <c r="I29" s="292"/>
      <c r="J29" s="290"/>
      <c r="K29" s="311"/>
      <c r="L29" s="290"/>
      <c r="M29" s="122"/>
      <c r="N29" s="122"/>
      <c r="O29" s="122"/>
      <c r="P29" s="298"/>
      <c r="Q29" s="298"/>
      <c r="T29" s="303"/>
      <c r="U29" s="295"/>
      <c r="V29" s="291"/>
      <c r="W29" s="155"/>
      <c r="X29" s="155"/>
      <c r="Y29" s="155"/>
      <c r="Z29" s="293"/>
      <c r="AA29" s="293"/>
    </row>
    <row r="30" spans="2:27" ht="21" customHeight="1">
      <c r="B30" s="176" t="s">
        <v>599</v>
      </c>
      <c r="C30" s="178" t="s">
        <v>610</v>
      </c>
      <c r="D30" s="117">
        <v>150</v>
      </c>
      <c r="E30" s="117">
        <v>5</v>
      </c>
      <c r="F30" s="117">
        <v>6.78</v>
      </c>
      <c r="G30" s="117">
        <v>19.260000000000002</v>
      </c>
      <c r="H30" s="117">
        <v>167.42</v>
      </c>
      <c r="I30" s="117">
        <v>11.24</v>
      </c>
      <c r="J30" s="123"/>
      <c r="K30" s="159"/>
      <c r="L30" s="123"/>
      <c r="M30" s="123"/>
      <c r="N30" s="123"/>
      <c r="O30" s="123"/>
      <c r="P30" s="123"/>
      <c r="Q30" s="123"/>
      <c r="T30" s="129"/>
      <c r="U30" s="154"/>
      <c r="V30" s="117"/>
      <c r="W30" s="117"/>
      <c r="X30" s="117"/>
      <c r="Y30" s="117"/>
      <c r="Z30" s="117"/>
      <c r="AA30" s="117"/>
    </row>
    <row r="31" spans="2:27" ht="20.25" customHeight="1">
      <c r="B31" s="187" t="s">
        <v>578</v>
      </c>
      <c r="C31" s="180" t="s">
        <v>569</v>
      </c>
      <c r="D31" s="172">
        <v>80</v>
      </c>
      <c r="E31" s="172">
        <v>14.21</v>
      </c>
      <c r="F31" s="172" t="s">
        <v>616</v>
      </c>
      <c r="G31" s="172">
        <v>14.35</v>
      </c>
      <c r="H31" s="172">
        <v>209.1</v>
      </c>
      <c r="I31" s="172">
        <v>0</v>
      </c>
      <c r="J31" s="159"/>
      <c r="K31" s="159"/>
      <c r="L31" s="123"/>
      <c r="M31" s="123"/>
      <c r="N31" s="123"/>
      <c r="O31" s="123"/>
      <c r="P31" s="123"/>
      <c r="Q31" s="123"/>
      <c r="T31" s="154"/>
      <c r="U31" s="154"/>
      <c r="V31" s="117"/>
      <c r="W31" s="117"/>
      <c r="X31" s="117"/>
      <c r="Y31" s="117"/>
      <c r="Z31" s="117"/>
      <c r="AA31" s="117"/>
    </row>
    <row r="32" spans="2:27" ht="20.25" customHeight="1">
      <c r="B32" s="137" t="s">
        <v>581</v>
      </c>
      <c r="C32" s="320" t="s">
        <v>614</v>
      </c>
      <c r="D32" s="117">
        <v>200</v>
      </c>
      <c r="E32" s="117">
        <v>1.4</v>
      </c>
      <c r="F32" s="117">
        <v>2</v>
      </c>
      <c r="G32" s="117">
        <v>22.4</v>
      </c>
      <c r="H32" s="117">
        <v>116</v>
      </c>
      <c r="I32" s="117">
        <v>0</v>
      </c>
      <c r="J32" s="206"/>
      <c r="K32" s="206"/>
      <c r="L32" s="123"/>
      <c r="M32" s="123"/>
      <c r="N32" s="123"/>
      <c r="O32" s="123"/>
      <c r="P32" s="123"/>
      <c r="Q32" s="123"/>
      <c r="T32" s="205"/>
      <c r="U32" s="205"/>
      <c r="V32" s="117"/>
      <c r="W32" s="117"/>
      <c r="X32" s="117"/>
      <c r="Y32" s="117"/>
      <c r="Z32" s="117"/>
      <c r="AA32" s="117"/>
    </row>
    <row r="33" spans="1:27" ht="21" customHeight="1">
      <c r="B33" s="137"/>
      <c r="C33" s="211" t="s">
        <v>98</v>
      </c>
      <c r="D33" s="117">
        <v>30</v>
      </c>
      <c r="E33" s="147">
        <v>1.8</v>
      </c>
      <c r="F33" s="147">
        <v>3</v>
      </c>
      <c r="G33" s="147">
        <v>13.8</v>
      </c>
      <c r="H33" s="117">
        <v>57</v>
      </c>
      <c r="I33" s="147">
        <v>0.02</v>
      </c>
      <c r="J33" s="162"/>
      <c r="K33" s="159"/>
      <c r="L33" s="123"/>
      <c r="M33" s="123"/>
      <c r="N33" s="123"/>
      <c r="O33" s="123"/>
      <c r="P33" s="123"/>
      <c r="Q33" s="123"/>
      <c r="T33" s="152"/>
      <c r="U33" s="154"/>
      <c r="V33" s="117"/>
      <c r="W33" s="117"/>
      <c r="X33" s="117"/>
      <c r="Y33" s="117"/>
      <c r="Z33" s="117"/>
      <c r="AA33" s="117"/>
    </row>
    <row r="34" spans="1:27" ht="16.5" customHeight="1">
      <c r="B34" s="137"/>
      <c r="C34" s="211" t="s">
        <v>97</v>
      </c>
      <c r="D34" s="137">
        <v>30</v>
      </c>
      <c r="E34" s="147">
        <v>3.83</v>
      </c>
      <c r="F34" s="147">
        <v>1.33</v>
      </c>
      <c r="G34" s="147">
        <v>26.7</v>
      </c>
      <c r="H34" s="147">
        <v>110</v>
      </c>
      <c r="I34" s="147">
        <v>0.01</v>
      </c>
      <c r="J34" s="123"/>
      <c r="K34" s="159"/>
      <c r="L34" s="123"/>
      <c r="M34" s="123"/>
      <c r="N34" s="123"/>
      <c r="O34" s="123"/>
      <c r="P34" s="123"/>
      <c r="Q34" s="123"/>
      <c r="T34" s="129"/>
      <c r="U34" s="154"/>
      <c r="V34" s="117"/>
      <c r="W34" s="117"/>
      <c r="X34" s="117"/>
      <c r="Y34" s="117"/>
      <c r="Z34" s="117"/>
      <c r="AA34" s="117"/>
    </row>
    <row r="35" spans="1:27" ht="22.5" customHeight="1">
      <c r="B35" s="117"/>
      <c r="C35" s="141" t="s">
        <v>567</v>
      </c>
      <c r="D35" s="142">
        <f>SUM(D30:D34)</f>
        <v>490</v>
      </c>
      <c r="E35" s="142">
        <f>SUM(E30:E34)</f>
        <v>26.240000000000002</v>
      </c>
      <c r="F35" s="142">
        <f>SUM(F30:F34)</f>
        <v>13.110000000000001</v>
      </c>
      <c r="G35" s="142">
        <f>SUM(G30:G34)</f>
        <v>96.51</v>
      </c>
      <c r="H35" s="142">
        <f>SUM(H30:H34)</f>
        <v>659.52</v>
      </c>
      <c r="I35" s="142">
        <f>SUM(I30:I34)</f>
        <v>11.27</v>
      </c>
      <c r="J35" s="123"/>
      <c r="K35" s="167"/>
      <c r="L35" s="145"/>
      <c r="M35" s="145"/>
      <c r="N35" s="145"/>
      <c r="O35" s="145"/>
      <c r="P35" s="145"/>
      <c r="Q35" s="145"/>
      <c r="T35" s="130"/>
      <c r="U35" s="141"/>
      <c r="V35" s="142"/>
      <c r="W35" s="142"/>
      <c r="X35" s="142"/>
      <c r="Y35" s="142"/>
      <c r="Z35" s="142"/>
      <c r="AA35" s="142"/>
    </row>
    <row r="36" spans="1:27" ht="9" customHeight="1">
      <c r="B36" s="116"/>
      <c r="C36" s="116"/>
      <c r="D36" s="116"/>
      <c r="E36" s="116"/>
      <c r="F36" s="116"/>
      <c r="G36" s="116"/>
      <c r="H36" s="116"/>
      <c r="I36" s="116"/>
    </row>
    <row r="37" spans="1:27" ht="22.5" customHeight="1">
      <c r="B37" s="116"/>
      <c r="C37" s="116" t="s">
        <v>590</v>
      </c>
      <c r="D37" s="116"/>
      <c r="E37" s="116" t="s">
        <v>615</v>
      </c>
      <c r="F37" s="116"/>
      <c r="G37" s="116"/>
      <c r="H37" s="116"/>
      <c r="I37" s="116"/>
    </row>
    <row r="38" spans="1:27" ht="15.75">
      <c r="B38" s="291" t="s">
        <v>557</v>
      </c>
      <c r="C38" s="295" t="s">
        <v>558</v>
      </c>
      <c r="D38" s="291" t="s">
        <v>559</v>
      </c>
      <c r="E38" s="291" t="s">
        <v>560</v>
      </c>
      <c r="F38" s="291"/>
      <c r="G38" s="291"/>
      <c r="H38" s="292" t="s">
        <v>572</v>
      </c>
      <c r="I38" s="292" t="s">
        <v>571</v>
      </c>
    </row>
    <row r="39" spans="1:27" ht="15.75">
      <c r="B39" s="291"/>
      <c r="C39" s="295"/>
      <c r="D39" s="291"/>
      <c r="E39" s="127" t="s">
        <v>561</v>
      </c>
      <c r="F39" s="127" t="s">
        <v>562</v>
      </c>
      <c r="G39" s="127" t="s">
        <v>563</v>
      </c>
      <c r="H39" s="293"/>
      <c r="I39" s="293"/>
    </row>
    <row r="40" spans="1:27" ht="31.5">
      <c r="B40" s="129" t="s">
        <v>574</v>
      </c>
      <c r="C40" s="154" t="s">
        <v>564</v>
      </c>
      <c r="D40" s="117" t="s">
        <v>568</v>
      </c>
      <c r="E40" s="117">
        <v>11.35</v>
      </c>
      <c r="F40" s="117">
        <v>2.9</v>
      </c>
      <c r="G40" s="117">
        <v>3.8</v>
      </c>
      <c r="H40" s="117">
        <v>103</v>
      </c>
      <c r="I40" s="117">
        <v>3.92</v>
      </c>
      <c r="K40" s="192"/>
    </row>
    <row r="41" spans="1:27" ht="18.75" customHeight="1">
      <c r="B41" s="174" t="s">
        <v>580</v>
      </c>
      <c r="C41" s="154" t="s">
        <v>94</v>
      </c>
      <c r="D41" s="117">
        <v>150</v>
      </c>
      <c r="E41" s="117">
        <v>4.08</v>
      </c>
      <c r="F41" s="117">
        <v>6.4</v>
      </c>
      <c r="G41" s="117">
        <v>27.2</v>
      </c>
      <c r="H41" s="117">
        <v>183</v>
      </c>
      <c r="I41" s="117">
        <v>0</v>
      </c>
      <c r="K41" s="192"/>
    </row>
    <row r="42" spans="1:27" ht="19.5" customHeight="1">
      <c r="B42" s="185" t="s">
        <v>581</v>
      </c>
      <c r="C42" s="180" t="s">
        <v>600</v>
      </c>
      <c r="D42" s="173">
        <v>200</v>
      </c>
      <c r="E42" s="186">
        <v>0.2</v>
      </c>
      <c r="F42" s="186">
        <v>0</v>
      </c>
      <c r="G42" s="186">
        <v>14</v>
      </c>
      <c r="H42" s="186">
        <v>58</v>
      </c>
      <c r="I42" s="186">
        <v>6</v>
      </c>
      <c r="J42" s="121"/>
      <c r="K42" s="189"/>
    </row>
    <row r="43" spans="1:27" ht="19.5" customHeight="1">
      <c r="B43" s="150" t="s">
        <v>586</v>
      </c>
      <c r="C43" s="202" t="s">
        <v>25</v>
      </c>
      <c r="D43" s="117">
        <v>10</v>
      </c>
      <c r="E43" s="117">
        <v>0.8</v>
      </c>
      <c r="F43" s="117">
        <v>7.25</v>
      </c>
      <c r="G43" s="117">
        <v>0.13</v>
      </c>
      <c r="H43" s="117">
        <v>66</v>
      </c>
      <c r="I43" s="117">
        <v>0</v>
      </c>
      <c r="J43" s="132"/>
      <c r="K43" s="189"/>
    </row>
    <row r="44" spans="1:27" ht="18.75" customHeight="1">
      <c r="A44" s="153"/>
      <c r="B44" s="129"/>
      <c r="C44" s="154" t="s">
        <v>98</v>
      </c>
      <c r="D44" s="117">
        <v>30</v>
      </c>
      <c r="E44" s="147">
        <v>1.8</v>
      </c>
      <c r="F44" s="147">
        <v>3</v>
      </c>
      <c r="G44" s="147">
        <v>13.8</v>
      </c>
      <c r="H44" s="117">
        <v>57</v>
      </c>
      <c r="I44" s="147">
        <v>0.02</v>
      </c>
      <c r="K44" s="193"/>
      <c r="M44" s="132"/>
    </row>
    <row r="45" spans="1:27" ht="17.25" customHeight="1">
      <c r="A45" s="153"/>
      <c r="B45" s="158"/>
      <c r="C45" s="154" t="s">
        <v>97</v>
      </c>
      <c r="D45" s="137">
        <v>30</v>
      </c>
      <c r="E45" s="147">
        <v>3.83</v>
      </c>
      <c r="F45" s="147">
        <v>1.33</v>
      </c>
      <c r="G45" s="147">
        <v>26.7</v>
      </c>
      <c r="H45" s="147">
        <v>144</v>
      </c>
      <c r="I45" s="147">
        <v>0.01</v>
      </c>
      <c r="K45" s="189"/>
      <c r="M45" s="132"/>
    </row>
    <row r="46" spans="1:27" ht="22.5" customHeight="1">
      <c r="A46" s="153"/>
      <c r="B46" s="130"/>
      <c r="C46" s="141" t="s">
        <v>567</v>
      </c>
      <c r="D46" s="142">
        <v>640</v>
      </c>
      <c r="E46" s="142">
        <f>SUM(E40:E45)</f>
        <v>22.060000000000002</v>
      </c>
      <c r="F46" s="142">
        <f>SUM(F40:F45)</f>
        <v>20.880000000000003</v>
      </c>
      <c r="G46" s="142">
        <f>SUM(G40:G45)</f>
        <v>85.63000000000001</v>
      </c>
      <c r="H46" s="142">
        <f>SUM(H40:H45)</f>
        <v>611</v>
      </c>
      <c r="I46" s="142">
        <f>SUM(I40:I45)</f>
        <v>9.9499999999999993</v>
      </c>
      <c r="J46" s="121"/>
      <c r="K46" s="190"/>
    </row>
    <row r="47" spans="1:27" ht="30.75" customHeight="1">
      <c r="B47" s="116"/>
      <c r="C47" s="116" t="s">
        <v>591</v>
      </c>
      <c r="D47" s="116"/>
      <c r="E47" s="116" t="s">
        <v>617</v>
      </c>
      <c r="F47" s="116" t="s">
        <v>616</v>
      </c>
      <c r="G47" s="116" t="s">
        <v>616</v>
      </c>
      <c r="H47" s="116"/>
      <c r="I47" s="116"/>
      <c r="L47" s="191"/>
    </row>
    <row r="48" spans="1:27" ht="22.5" customHeight="1">
      <c r="B48" s="294" t="s">
        <v>557</v>
      </c>
      <c r="C48" s="296" t="s">
        <v>558</v>
      </c>
      <c r="D48" s="294" t="s">
        <v>559</v>
      </c>
      <c r="E48" s="303" t="s">
        <v>560</v>
      </c>
      <c r="F48" s="304"/>
      <c r="G48" s="305"/>
      <c r="H48" s="292" t="s">
        <v>572</v>
      </c>
      <c r="I48" s="292" t="s">
        <v>571</v>
      </c>
    </row>
    <row r="49" spans="1:12" ht="15.75">
      <c r="B49" s="299"/>
      <c r="C49" s="300"/>
      <c r="D49" s="299"/>
      <c r="E49" s="127" t="s">
        <v>561</v>
      </c>
      <c r="F49" s="127" t="s">
        <v>562</v>
      </c>
      <c r="G49" s="127" t="s">
        <v>563</v>
      </c>
      <c r="H49" s="293"/>
      <c r="I49" s="293"/>
      <c r="L49" s="132"/>
    </row>
    <row r="50" spans="1:12" ht="15.75">
      <c r="B50" s="150" t="s">
        <v>601</v>
      </c>
      <c r="C50" s="178" t="s">
        <v>602</v>
      </c>
      <c r="D50" s="117" t="s">
        <v>603</v>
      </c>
      <c r="E50" s="117">
        <v>25.38</v>
      </c>
      <c r="F50" s="117">
        <v>21.25</v>
      </c>
      <c r="G50" s="117">
        <v>44.61</v>
      </c>
      <c r="H50" s="117">
        <v>471.25</v>
      </c>
      <c r="I50" s="117">
        <v>0</v>
      </c>
      <c r="J50" s="121"/>
      <c r="K50" s="192"/>
    </row>
    <row r="51" spans="1:12" ht="15.75">
      <c r="B51" s="150" t="s">
        <v>586</v>
      </c>
      <c r="C51" s="178" t="s">
        <v>25</v>
      </c>
      <c r="D51" s="117">
        <v>10</v>
      </c>
      <c r="E51" s="117">
        <v>0.8</v>
      </c>
      <c r="F51" s="117">
        <v>7.25</v>
      </c>
      <c r="G51" s="117">
        <v>0.13</v>
      </c>
      <c r="H51" s="117">
        <v>66</v>
      </c>
      <c r="I51" s="117">
        <v>0</v>
      </c>
      <c r="J51" s="121"/>
      <c r="K51" s="192"/>
    </row>
    <row r="52" spans="1:12" ht="18" customHeight="1">
      <c r="B52" s="152" t="s">
        <v>581</v>
      </c>
      <c r="C52" s="140" t="s">
        <v>118</v>
      </c>
      <c r="D52" s="137">
        <v>200</v>
      </c>
      <c r="E52" s="147">
        <v>0.2</v>
      </c>
      <c r="F52" s="147">
        <v>0</v>
      </c>
      <c r="G52" s="147">
        <v>14</v>
      </c>
      <c r="H52" s="147">
        <v>58</v>
      </c>
      <c r="I52" s="147">
        <v>0</v>
      </c>
      <c r="K52" s="189"/>
    </row>
    <row r="53" spans="1:12" ht="15.75" customHeight="1">
      <c r="B53" s="117"/>
      <c r="C53" s="140" t="s">
        <v>98</v>
      </c>
      <c r="D53" s="117">
        <v>30</v>
      </c>
      <c r="E53" s="147">
        <v>1.8</v>
      </c>
      <c r="F53" s="147">
        <v>3</v>
      </c>
      <c r="G53" s="147">
        <v>13.8</v>
      </c>
      <c r="H53" s="117">
        <v>57</v>
      </c>
      <c r="I53" s="147">
        <v>0.02</v>
      </c>
      <c r="K53" s="200"/>
    </row>
    <row r="54" spans="1:12" ht="18.75" customHeight="1">
      <c r="B54" s="128"/>
      <c r="C54" s="140" t="s">
        <v>97</v>
      </c>
      <c r="D54" s="117">
        <v>30</v>
      </c>
      <c r="E54" s="147">
        <v>3.83</v>
      </c>
      <c r="F54" s="147">
        <v>1.33</v>
      </c>
      <c r="G54" s="147">
        <v>26.7</v>
      </c>
      <c r="H54" s="147">
        <v>110</v>
      </c>
      <c r="I54" s="147">
        <v>0.01</v>
      </c>
      <c r="K54" s="189"/>
    </row>
    <row r="55" spans="1:12" ht="22.5" customHeight="1">
      <c r="B55" s="128"/>
      <c r="C55" s="141" t="s">
        <v>567</v>
      </c>
      <c r="D55" s="142">
        <v>610</v>
      </c>
      <c r="E55" s="142">
        <f>SUM(E50:E54)</f>
        <v>32.01</v>
      </c>
      <c r="F55" s="142">
        <f>SUM(F50:F54)</f>
        <v>32.83</v>
      </c>
      <c r="G55" s="142">
        <f>SUM(G50:G54)</f>
        <v>99.240000000000009</v>
      </c>
      <c r="H55" s="142">
        <f>SUM(H50:H54)</f>
        <v>762.25</v>
      </c>
      <c r="I55" s="142">
        <f>SUM(I50:I54)</f>
        <v>0.03</v>
      </c>
      <c r="K55" s="201"/>
    </row>
    <row r="56" spans="1:12" ht="7.5" customHeight="1">
      <c r="B56" s="116"/>
      <c r="C56" s="116"/>
      <c r="D56" s="116"/>
      <c r="E56" s="116"/>
      <c r="F56" s="116"/>
      <c r="G56" s="116"/>
      <c r="H56" s="116"/>
      <c r="I56" s="116"/>
    </row>
    <row r="57" spans="1:12" ht="7.5" customHeight="1">
      <c r="A57" s="132"/>
      <c r="B57" s="168"/>
      <c r="C57" s="116"/>
      <c r="D57" s="116"/>
      <c r="E57" s="116"/>
      <c r="F57" s="116"/>
      <c r="G57" s="116"/>
      <c r="H57" s="116"/>
      <c r="I57" s="116"/>
    </row>
    <row r="58" spans="1:12" ht="22.5" customHeight="1">
      <c r="A58" s="132"/>
      <c r="B58" s="135"/>
      <c r="C58" s="116" t="s">
        <v>592</v>
      </c>
      <c r="D58" s="116"/>
      <c r="E58" s="116"/>
      <c r="F58" s="116" t="s">
        <v>616</v>
      </c>
      <c r="G58" s="116" t="s">
        <v>616</v>
      </c>
      <c r="H58" s="116"/>
      <c r="I58" s="116"/>
    </row>
    <row r="59" spans="1:12" ht="22.5" customHeight="1">
      <c r="B59" s="303" t="s">
        <v>557</v>
      </c>
      <c r="C59" s="295" t="s">
        <v>558</v>
      </c>
      <c r="D59" s="291" t="s">
        <v>559</v>
      </c>
      <c r="E59" s="291" t="s">
        <v>560</v>
      </c>
      <c r="F59" s="291"/>
      <c r="G59" s="291"/>
      <c r="H59" s="292" t="s">
        <v>572</v>
      </c>
      <c r="I59" s="292" t="s">
        <v>571</v>
      </c>
    </row>
    <row r="60" spans="1:12" ht="22.5" customHeight="1">
      <c r="B60" s="318"/>
      <c r="C60" s="296"/>
      <c r="D60" s="294"/>
      <c r="E60" s="170" t="s">
        <v>561</v>
      </c>
      <c r="F60" s="170" t="s">
        <v>562</v>
      </c>
      <c r="G60" s="170" t="s">
        <v>563</v>
      </c>
      <c r="H60" s="293"/>
      <c r="I60" s="293"/>
    </row>
    <row r="61" spans="1:12" ht="31.5">
      <c r="B61" s="117" t="s">
        <v>604</v>
      </c>
      <c r="C61" s="136" t="s">
        <v>605</v>
      </c>
      <c r="D61" s="137" t="s">
        <v>606</v>
      </c>
      <c r="E61" s="147">
        <v>6.09</v>
      </c>
      <c r="F61" s="147">
        <v>10.9</v>
      </c>
      <c r="G61" s="147">
        <v>47.9</v>
      </c>
      <c r="H61" s="147">
        <v>315</v>
      </c>
      <c r="I61" s="147">
        <v>0.9</v>
      </c>
      <c r="K61" s="196"/>
    </row>
    <row r="62" spans="1:12" ht="17.25" customHeight="1">
      <c r="B62" s="172" t="s">
        <v>579</v>
      </c>
      <c r="C62" s="171" t="s">
        <v>298</v>
      </c>
      <c r="D62" s="173">
        <v>200</v>
      </c>
      <c r="E62" s="173">
        <v>1.4</v>
      </c>
      <c r="F62" s="173">
        <v>2</v>
      </c>
      <c r="G62" s="173">
        <v>22.4</v>
      </c>
      <c r="H62" s="173">
        <v>116</v>
      </c>
      <c r="I62" s="173">
        <v>0</v>
      </c>
      <c r="K62" s="195"/>
    </row>
    <row r="63" spans="1:12" ht="19.5" customHeight="1">
      <c r="B63" s="150" t="s">
        <v>586</v>
      </c>
      <c r="C63" s="188" t="s">
        <v>25</v>
      </c>
      <c r="D63" s="117">
        <v>10</v>
      </c>
      <c r="E63" s="117">
        <v>0.8</v>
      </c>
      <c r="F63" s="117">
        <v>7.25</v>
      </c>
      <c r="G63" s="117">
        <v>0.13</v>
      </c>
      <c r="H63" s="117">
        <v>66</v>
      </c>
      <c r="I63" s="117">
        <v>0</v>
      </c>
      <c r="K63" s="195"/>
    </row>
    <row r="64" spans="1:12" ht="15.75">
      <c r="B64" s="129"/>
      <c r="C64" s="154" t="s">
        <v>97</v>
      </c>
      <c r="D64" s="137">
        <v>30</v>
      </c>
      <c r="E64" s="147">
        <v>1.8</v>
      </c>
      <c r="F64" s="147">
        <v>3</v>
      </c>
      <c r="G64" s="147">
        <v>13.8</v>
      </c>
      <c r="H64" s="117">
        <v>57</v>
      </c>
      <c r="I64" s="147">
        <v>0.02</v>
      </c>
      <c r="K64" s="197"/>
    </row>
    <row r="65" spans="1:18" ht="15.75">
      <c r="B65" s="158"/>
      <c r="C65" s="141" t="s">
        <v>567</v>
      </c>
      <c r="D65" s="139">
        <v>660</v>
      </c>
      <c r="E65" s="148">
        <f>SUM(E61:E64)</f>
        <v>10.090000000000002</v>
      </c>
      <c r="F65" s="148">
        <f>SUM(F61:F64)</f>
        <v>23.15</v>
      </c>
      <c r="G65" s="148">
        <f>SUM(G61:G64)</f>
        <v>84.22999999999999</v>
      </c>
      <c r="H65" s="148">
        <f>SUM(H61:H64)</f>
        <v>554</v>
      </c>
      <c r="I65" s="148">
        <f>SUM(I61:I64)</f>
        <v>0.92</v>
      </c>
      <c r="K65" s="198"/>
    </row>
    <row r="66" spans="1:18" ht="10.5" customHeight="1">
      <c r="B66" s="116"/>
      <c r="C66" s="116"/>
      <c r="D66" s="116"/>
      <c r="E66" s="116"/>
      <c r="F66" s="116"/>
      <c r="G66" s="116"/>
      <c r="H66" s="116"/>
      <c r="I66" s="116"/>
      <c r="K66" s="199"/>
    </row>
    <row r="67" spans="1:18" ht="9" customHeight="1">
      <c r="A67" s="132"/>
      <c r="B67" s="168"/>
      <c r="C67" s="116"/>
      <c r="D67" s="116"/>
      <c r="E67" s="116"/>
      <c r="F67" s="116"/>
      <c r="G67" s="116"/>
      <c r="H67" s="116"/>
      <c r="I67" s="116"/>
    </row>
    <row r="68" spans="1:18" ht="22.5" customHeight="1">
      <c r="B68" s="116"/>
      <c r="C68" s="135" t="s">
        <v>593</v>
      </c>
      <c r="D68" s="116"/>
      <c r="E68" s="116"/>
      <c r="F68" s="116" t="s">
        <v>616</v>
      </c>
      <c r="G68" s="116" t="s">
        <v>616</v>
      </c>
      <c r="H68" s="116"/>
      <c r="I68" s="116"/>
    </row>
    <row r="69" spans="1:18" ht="22.5" customHeight="1">
      <c r="B69" s="291" t="s">
        <v>557</v>
      </c>
      <c r="C69" s="295" t="s">
        <v>558</v>
      </c>
      <c r="D69" s="291" t="s">
        <v>559</v>
      </c>
      <c r="E69" s="291" t="s">
        <v>560</v>
      </c>
      <c r="F69" s="291"/>
      <c r="G69" s="291"/>
      <c r="H69" s="292" t="s">
        <v>572</v>
      </c>
      <c r="I69" s="292" t="s">
        <v>571</v>
      </c>
      <c r="K69" s="159"/>
      <c r="L69" s="159"/>
      <c r="M69" s="123"/>
      <c r="N69" s="123"/>
      <c r="O69" s="123"/>
      <c r="P69" s="123"/>
      <c r="Q69" s="123"/>
      <c r="R69" s="123"/>
    </row>
    <row r="70" spans="1:18" ht="22.5" customHeight="1">
      <c r="B70" s="291"/>
      <c r="C70" s="295"/>
      <c r="D70" s="291"/>
      <c r="E70" s="127" t="s">
        <v>561</v>
      </c>
      <c r="F70" s="127" t="s">
        <v>562</v>
      </c>
      <c r="G70" s="127" t="s">
        <v>563</v>
      </c>
      <c r="H70" s="293"/>
      <c r="I70" s="293"/>
      <c r="K70" s="156"/>
      <c r="L70" s="159"/>
      <c r="M70" s="123"/>
      <c r="N70" s="123"/>
      <c r="O70" s="123"/>
      <c r="P70" s="123"/>
      <c r="Q70" s="123"/>
      <c r="R70" s="123"/>
    </row>
    <row r="71" spans="1:18" ht="15.75" customHeight="1">
      <c r="B71" s="150" t="s">
        <v>578</v>
      </c>
      <c r="C71" s="154" t="s">
        <v>569</v>
      </c>
      <c r="D71" s="117">
        <v>80</v>
      </c>
      <c r="E71" s="117">
        <v>14.21</v>
      </c>
      <c r="F71" s="117">
        <v>10.56</v>
      </c>
      <c r="G71" s="117">
        <v>14.35</v>
      </c>
      <c r="H71" s="117">
        <v>209.1</v>
      </c>
      <c r="I71" s="117">
        <v>0</v>
      </c>
      <c r="K71" s="194"/>
      <c r="L71" s="159"/>
      <c r="M71" s="123"/>
      <c r="N71" s="123"/>
      <c r="O71" s="123"/>
      <c r="P71" s="123"/>
      <c r="Q71" s="123"/>
      <c r="R71" s="123"/>
    </row>
    <row r="72" spans="1:18" ht="16.5" customHeight="1">
      <c r="B72" s="151" t="s">
        <v>576</v>
      </c>
      <c r="C72" s="154" t="s">
        <v>115</v>
      </c>
      <c r="D72" s="117">
        <v>150</v>
      </c>
      <c r="E72" s="117">
        <v>7.36</v>
      </c>
      <c r="F72" s="117">
        <v>6.02</v>
      </c>
      <c r="G72" s="117">
        <v>35.26</v>
      </c>
      <c r="H72" s="117">
        <v>224.6</v>
      </c>
      <c r="I72" s="117">
        <v>0</v>
      </c>
      <c r="K72" s="182"/>
      <c r="L72" s="159"/>
      <c r="M72" s="123"/>
      <c r="N72" s="123"/>
      <c r="O72" s="123"/>
      <c r="P72" s="123"/>
      <c r="Q72" s="123"/>
      <c r="R72" s="123"/>
    </row>
    <row r="73" spans="1:18" ht="22.5" customHeight="1">
      <c r="B73" s="185" t="s">
        <v>581</v>
      </c>
      <c r="C73" s="180" t="s">
        <v>600</v>
      </c>
      <c r="D73" s="173">
        <v>200</v>
      </c>
      <c r="E73" s="186">
        <v>0.2</v>
      </c>
      <c r="F73" s="186">
        <v>0</v>
      </c>
      <c r="G73" s="186">
        <v>14</v>
      </c>
      <c r="H73" s="186">
        <v>58</v>
      </c>
      <c r="I73" s="186">
        <v>6</v>
      </c>
      <c r="K73" s="182"/>
      <c r="L73" s="159"/>
      <c r="M73" s="123"/>
      <c r="N73" s="123"/>
      <c r="O73" s="123"/>
      <c r="P73" s="123"/>
      <c r="Q73" s="123"/>
      <c r="R73" s="123"/>
    </row>
    <row r="74" spans="1:18" ht="15.75" customHeight="1">
      <c r="B74" s="175" t="s">
        <v>597</v>
      </c>
      <c r="C74" s="175" t="s">
        <v>598</v>
      </c>
      <c r="D74" s="137">
        <v>10</v>
      </c>
      <c r="E74" s="137">
        <v>2.3199999999999998</v>
      </c>
      <c r="F74" s="137">
        <v>2.95</v>
      </c>
      <c r="G74" s="137">
        <v>0</v>
      </c>
      <c r="H74" s="137">
        <v>36</v>
      </c>
      <c r="I74" s="137">
        <v>0</v>
      </c>
      <c r="K74" s="182"/>
      <c r="L74" s="181"/>
      <c r="M74" s="123"/>
      <c r="N74" s="123"/>
      <c r="O74" s="123"/>
      <c r="P74" s="123"/>
      <c r="Q74" s="123"/>
      <c r="R74" s="123"/>
    </row>
    <row r="75" spans="1:18" ht="15.75" customHeight="1">
      <c r="B75" s="155"/>
      <c r="C75" s="154" t="s">
        <v>98</v>
      </c>
      <c r="D75" s="117">
        <v>30</v>
      </c>
      <c r="E75" s="147">
        <v>1.8</v>
      </c>
      <c r="F75" s="147">
        <v>3</v>
      </c>
      <c r="G75" s="147">
        <v>13.8</v>
      </c>
      <c r="H75" s="117">
        <v>57</v>
      </c>
      <c r="I75" s="147">
        <v>0.02</v>
      </c>
      <c r="K75" s="182"/>
      <c r="L75" s="167"/>
      <c r="M75" s="145"/>
      <c r="N75" s="145"/>
      <c r="O75" s="145"/>
      <c r="P75" s="145"/>
      <c r="Q75" s="145"/>
      <c r="R75" s="145"/>
    </row>
    <row r="76" spans="1:18" ht="22.5" customHeight="1">
      <c r="B76" s="134"/>
      <c r="C76" s="154" t="s">
        <v>97</v>
      </c>
      <c r="D76" s="117">
        <v>30</v>
      </c>
      <c r="E76" s="147">
        <v>3.83</v>
      </c>
      <c r="F76" s="147">
        <v>1.33</v>
      </c>
      <c r="G76" s="147">
        <v>26.7</v>
      </c>
      <c r="H76" s="147">
        <v>110</v>
      </c>
      <c r="I76" s="147">
        <v>0.01</v>
      </c>
      <c r="J76" s="121"/>
      <c r="K76" s="189"/>
    </row>
    <row r="77" spans="1:18" ht="31.5" customHeight="1">
      <c r="B77" s="158"/>
      <c r="C77" s="141" t="s">
        <v>567</v>
      </c>
      <c r="D77" s="142">
        <v>540</v>
      </c>
      <c r="E77" s="142">
        <f>SUM(E71:E76)</f>
        <v>29.72</v>
      </c>
      <c r="F77" s="142">
        <f>SUM(F71:F76)</f>
        <v>23.86</v>
      </c>
      <c r="G77" s="142">
        <f>SUM(G71:G76)</f>
        <v>104.11</v>
      </c>
      <c r="H77" s="142">
        <f>SUM(H71:H76)</f>
        <v>694.7</v>
      </c>
      <c r="I77" s="142">
        <f>SUM(I71:I76)</f>
        <v>6.0299999999999994</v>
      </c>
      <c r="J77" s="121"/>
      <c r="K77" s="190"/>
    </row>
    <row r="78" spans="1:18" ht="9.75" customHeight="1">
      <c r="B78" s="122"/>
      <c r="C78" s="144"/>
      <c r="D78" s="145"/>
      <c r="E78" s="145"/>
      <c r="F78" s="145"/>
      <c r="G78" s="145"/>
      <c r="H78" s="145"/>
      <c r="I78" s="145"/>
    </row>
    <row r="79" spans="1:18" ht="7.5" customHeight="1">
      <c r="B79" s="122"/>
      <c r="C79" s="144"/>
      <c r="D79" s="144"/>
      <c r="E79" s="144"/>
      <c r="F79" s="144"/>
      <c r="G79" s="144"/>
      <c r="H79" s="144"/>
      <c r="I79" s="144"/>
    </row>
    <row r="80" spans="1:18" ht="22.5" customHeight="1">
      <c r="B80" s="116" t="s">
        <v>594</v>
      </c>
      <c r="C80" s="116"/>
      <c r="D80" s="116"/>
      <c r="E80" s="116" t="s">
        <v>616</v>
      </c>
      <c r="F80" s="116" t="s">
        <v>616</v>
      </c>
      <c r="G80" s="116"/>
      <c r="H80" s="116"/>
      <c r="I80" s="116"/>
    </row>
    <row r="81" spans="2:11" ht="22.5" customHeight="1">
      <c r="B81" s="291" t="s">
        <v>557</v>
      </c>
      <c r="C81" s="295" t="s">
        <v>558</v>
      </c>
      <c r="D81" s="305" t="s">
        <v>559</v>
      </c>
      <c r="E81" s="291" t="s">
        <v>560</v>
      </c>
      <c r="F81" s="291"/>
      <c r="G81" s="291"/>
      <c r="H81" s="292" t="s">
        <v>572</v>
      </c>
      <c r="I81" s="292" t="s">
        <v>571</v>
      </c>
    </row>
    <row r="82" spans="2:11" ht="22.5" customHeight="1">
      <c r="B82" s="291"/>
      <c r="C82" s="295"/>
      <c r="D82" s="305"/>
      <c r="E82" s="127" t="s">
        <v>561</v>
      </c>
      <c r="F82" s="127" t="s">
        <v>562</v>
      </c>
      <c r="G82" s="127" t="s">
        <v>563</v>
      </c>
      <c r="H82" s="293"/>
      <c r="I82" s="293"/>
      <c r="K82" s="132"/>
    </row>
    <row r="83" spans="2:11" ht="18" customHeight="1">
      <c r="B83" s="175" t="s">
        <v>578</v>
      </c>
      <c r="C83" s="178" t="s">
        <v>110</v>
      </c>
      <c r="D83" s="117">
        <v>80</v>
      </c>
      <c r="E83" s="117">
        <v>12.44</v>
      </c>
      <c r="F83" s="117">
        <v>9.24</v>
      </c>
      <c r="G83" s="117">
        <v>12.56</v>
      </c>
      <c r="H83" s="117">
        <v>210</v>
      </c>
      <c r="I83" s="117">
        <v>0.12</v>
      </c>
      <c r="J83" s="121"/>
      <c r="K83" s="203"/>
    </row>
    <row r="84" spans="2:11" ht="18" customHeight="1">
      <c r="B84" s="174" t="s">
        <v>580</v>
      </c>
      <c r="C84" s="154" t="s">
        <v>94</v>
      </c>
      <c r="D84" s="117">
        <v>150</v>
      </c>
      <c r="E84" s="117">
        <v>6.4</v>
      </c>
      <c r="F84" s="117">
        <v>8.5299999999999994</v>
      </c>
      <c r="G84" s="117">
        <v>36.340000000000003</v>
      </c>
      <c r="H84" s="117">
        <v>244</v>
      </c>
      <c r="I84" s="117">
        <v>0</v>
      </c>
      <c r="J84" s="121"/>
      <c r="K84" s="203"/>
    </row>
    <row r="85" spans="2:11" ht="17.25" customHeight="1">
      <c r="B85" s="152" t="s">
        <v>581</v>
      </c>
      <c r="C85" s="136" t="s">
        <v>575</v>
      </c>
      <c r="D85" s="117">
        <v>200</v>
      </c>
      <c r="E85" s="117">
        <v>0.2</v>
      </c>
      <c r="F85" s="117">
        <v>0</v>
      </c>
      <c r="G85" s="117">
        <v>14</v>
      </c>
      <c r="H85" s="117">
        <v>56</v>
      </c>
      <c r="I85" s="117">
        <v>0</v>
      </c>
      <c r="K85" s="203"/>
    </row>
    <row r="86" spans="2:11" ht="18" customHeight="1">
      <c r="B86" s="155"/>
      <c r="C86" s="154" t="s">
        <v>98</v>
      </c>
      <c r="D86" s="117">
        <v>30</v>
      </c>
      <c r="E86" s="147">
        <v>1.8</v>
      </c>
      <c r="F86" s="147">
        <v>3</v>
      </c>
      <c r="G86" s="147">
        <v>13.8</v>
      </c>
      <c r="H86" s="117">
        <v>57</v>
      </c>
      <c r="I86" s="147">
        <v>0.02</v>
      </c>
      <c r="K86" s="203"/>
    </row>
    <row r="87" spans="2:11" ht="17.25" customHeight="1">
      <c r="B87" s="155"/>
      <c r="C87" s="154" t="s">
        <v>97</v>
      </c>
      <c r="D87" s="117">
        <v>30</v>
      </c>
      <c r="E87" s="147">
        <v>3.83</v>
      </c>
      <c r="F87" s="147">
        <v>1.33</v>
      </c>
      <c r="G87" s="147">
        <v>26.7</v>
      </c>
      <c r="H87" s="147">
        <v>110</v>
      </c>
      <c r="I87" s="147">
        <v>0.01</v>
      </c>
      <c r="J87" s="121"/>
      <c r="K87" s="203"/>
    </row>
    <row r="88" spans="2:11" ht="27" customHeight="1">
      <c r="B88" s="155"/>
      <c r="C88" s="141" t="s">
        <v>567</v>
      </c>
      <c r="D88" s="142">
        <f t="shared" ref="D88:I88" si="1">SUM(D83:D87)</f>
        <v>490</v>
      </c>
      <c r="E88" s="142">
        <f t="shared" si="1"/>
        <v>24.67</v>
      </c>
      <c r="F88" s="142">
        <f t="shared" si="1"/>
        <v>22.1</v>
      </c>
      <c r="G88" s="142">
        <f t="shared" si="1"/>
        <v>103.4</v>
      </c>
      <c r="H88" s="142">
        <f t="shared" si="1"/>
        <v>677</v>
      </c>
      <c r="I88" s="142">
        <f t="shared" si="1"/>
        <v>0.15</v>
      </c>
      <c r="J88" s="121"/>
      <c r="K88" s="190"/>
    </row>
    <row r="89" spans="2:11" ht="10.5" customHeight="1">
      <c r="B89" s="116"/>
      <c r="C89" s="116"/>
      <c r="D89" s="116"/>
      <c r="E89" s="116"/>
      <c r="F89" s="116"/>
      <c r="G89" s="116"/>
      <c r="H89" s="116"/>
      <c r="I89" s="116"/>
    </row>
    <row r="90" spans="2:11" ht="8.25" customHeight="1">
      <c r="B90" s="116"/>
      <c r="C90" s="116"/>
      <c r="D90" s="116"/>
      <c r="E90" s="116"/>
      <c r="F90" s="116"/>
      <c r="G90" s="116"/>
      <c r="H90" s="116"/>
      <c r="I90" s="116"/>
    </row>
    <row r="91" spans="2:11" ht="22.5" customHeight="1">
      <c r="B91" s="116"/>
      <c r="C91" s="116" t="s">
        <v>595</v>
      </c>
      <c r="D91" s="116"/>
      <c r="E91" s="116" t="s">
        <v>616</v>
      </c>
      <c r="F91" s="116" t="s">
        <v>616</v>
      </c>
      <c r="G91" s="116"/>
      <c r="H91" s="116"/>
      <c r="I91" s="116"/>
    </row>
    <row r="92" spans="2:11" ht="22.5" customHeight="1">
      <c r="B92" s="291" t="s">
        <v>557</v>
      </c>
      <c r="C92" s="296" t="s">
        <v>558</v>
      </c>
      <c r="D92" s="291" t="s">
        <v>559</v>
      </c>
      <c r="E92" s="291" t="s">
        <v>560</v>
      </c>
      <c r="F92" s="291"/>
      <c r="G92" s="291"/>
      <c r="H92" s="292" t="s">
        <v>572</v>
      </c>
      <c r="I92" s="292" t="s">
        <v>571</v>
      </c>
    </row>
    <row r="93" spans="2:11" ht="15.75">
      <c r="B93" s="291"/>
      <c r="C93" s="300"/>
      <c r="D93" s="291"/>
      <c r="E93" s="127" t="s">
        <v>561</v>
      </c>
      <c r="F93" s="127" t="s">
        <v>562</v>
      </c>
      <c r="G93" s="127" t="s">
        <v>563</v>
      </c>
      <c r="H93" s="293"/>
      <c r="I93" s="293"/>
    </row>
    <row r="94" spans="2:11" ht="28.5" customHeight="1">
      <c r="B94" s="188" t="s">
        <v>607</v>
      </c>
      <c r="C94" s="188" t="s">
        <v>608</v>
      </c>
      <c r="D94" s="117">
        <v>150</v>
      </c>
      <c r="E94" s="117">
        <v>7.46</v>
      </c>
      <c r="F94" s="117">
        <v>5.61</v>
      </c>
      <c r="G94" s="117">
        <v>35.840000000000003</v>
      </c>
      <c r="H94" s="117">
        <v>230.45</v>
      </c>
      <c r="I94" s="117">
        <v>1.54</v>
      </c>
      <c r="J94" s="121"/>
      <c r="K94" s="203"/>
    </row>
    <row r="95" spans="2:11" ht="15.75">
      <c r="B95" s="137" t="s">
        <v>582</v>
      </c>
      <c r="C95" s="154" t="s">
        <v>573</v>
      </c>
      <c r="D95" s="146">
        <v>50</v>
      </c>
      <c r="E95" s="117">
        <v>24.8</v>
      </c>
      <c r="F95" s="117">
        <v>20.52</v>
      </c>
      <c r="G95" s="117">
        <v>6.74</v>
      </c>
      <c r="H95" s="117">
        <v>210</v>
      </c>
      <c r="I95" s="117">
        <v>0</v>
      </c>
      <c r="J95" s="121"/>
      <c r="K95" s="203"/>
    </row>
    <row r="96" spans="2:11" ht="15.75" customHeight="1">
      <c r="B96" s="152" t="s">
        <v>581</v>
      </c>
      <c r="C96" s="154" t="s">
        <v>118</v>
      </c>
      <c r="D96" s="146">
        <v>200</v>
      </c>
      <c r="E96" s="117">
        <v>0.2</v>
      </c>
      <c r="F96" s="117">
        <v>0</v>
      </c>
      <c r="G96" s="117">
        <v>14</v>
      </c>
      <c r="H96" s="117">
        <v>56</v>
      </c>
      <c r="I96" s="117">
        <v>6</v>
      </c>
      <c r="J96" s="121"/>
      <c r="K96" s="203"/>
    </row>
    <row r="97" spans="1:12" ht="15.75">
      <c r="B97" s="117"/>
      <c r="C97" s="154" t="s">
        <v>98</v>
      </c>
      <c r="D97" s="117">
        <v>30</v>
      </c>
      <c r="E97" s="147">
        <v>1.8</v>
      </c>
      <c r="F97" s="147">
        <v>3</v>
      </c>
      <c r="G97" s="147">
        <v>13.8</v>
      </c>
      <c r="H97" s="117">
        <v>57</v>
      </c>
      <c r="I97" s="147">
        <v>0.02</v>
      </c>
      <c r="K97" s="203"/>
    </row>
    <row r="98" spans="1:12" ht="22.5" customHeight="1">
      <c r="B98" s="120"/>
      <c r="C98" s="154" t="s">
        <v>97</v>
      </c>
      <c r="D98" s="117">
        <v>30</v>
      </c>
      <c r="E98" s="147">
        <v>3.83</v>
      </c>
      <c r="F98" s="147">
        <v>1.33</v>
      </c>
      <c r="G98" s="147">
        <v>26.7</v>
      </c>
      <c r="H98" s="147">
        <v>110</v>
      </c>
      <c r="I98" s="147">
        <v>0.01</v>
      </c>
      <c r="K98" s="203"/>
    </row>
    <row r="99" spans="1:12" ht="22.5" customHeight="1">
      <c r="A99" s="153"/>
      <c r="B99" s="119"/>
      <c r="C99" s="141" t="s">
        <v>567</v>
      </c>
      <c r="D99" s="142">
        <f t="shared" ref="D99:I99" si="2">SUM(D94:D98)</f>
        <v>460</v>
      </c>
      <c r="E99" s="142">
        <f t="shared" si="2"/>
        <v>38.089999999999996</v>
      </c>
      <c r="F99" s="142">
        <f t="shared" si="2"/>
        <v>30.46</v>
      </c>
      <c r="G99" s="142">
        <f t="shared" si="2"/>
        <v>97.080000000000013</v>
      </c>
      <c r="H99" s="142">
        <f t="shared" si="2"/>
        <v>663.45</v>
      </c>
      <c r="I99" s="142">
        <f t="shared" si="2"/>
        <v>7.5699999999999994</v>
      </c>
      <c r="K99" s="190"/>
    </row>
    <row r="100" spans="1:12" ht="10.5" customHeight="1">
      <c r="A100" s="132"/>
      <c r="B100" s="169"/>
      <c r="C100" s="116"/>
      <c r="D100" s="116"/>
      <c r="E100" s="116"/>
      <c r="F100" s="116"/>
      <c r="G100" s="116"/>
      <c r="H100" s="116"/>
      <c r="I100" s="116"/>
    </row>
    <row r="101" spans="1:12" ht="22.5" customHeight="1">
      <c r="B101" s="116"/>
      <c r="C101" s="116" t="s">
        <v>596</v>
      </c>
      <c r="D101" s="116"/>
      <c r="E101" s="116" t="s">
        <v>616</v>
      </c>
      <c r="F101" s="116" t="s">
        <v>616</v>
      </c>
      <c r="G101" s="116"/>
      <c r="H101" s="116"/>
      <c r="I101" s="116"/>
    </row>
    <row r="102" spans="1:12" ht="22.5" customHeight="1">
      <c r="B102" s="291" t="s">
        <v>557</v>
      </c>
      <c r="C102" s="296" t="s">
        <v>558</v>
      </c>
      <c r="D102" s="291" t="s">
        <v>559</v>
      </c>
      <c r="E102" s="291" t="s">
        <v>560</v>
      </c>
      <c r="F102" s="291"/>
      <c r="G102" s="291"/>
      <c r="H102" s="292" t="s">
        <v>572</v>
      </c>
      <c r="I102" s="292" t="s">
        <v>571</v>
      </c>
    </row>
    <row r="103" spans="1:12" ht="22.5" customHeight="1">
      <c r="B103" s="291"/>
      <c r="C103" s="300"/>
      <c r="D103" s="291"/>
      <c r="E103" s="127" t="s">
        <v>561</v>
      </c>
      <c r="F103" s="127" t="s">
        <v>562</v>
      </c>
      <c r="G103" s="127" t="s">
        <v>563</v>
      </c>
      <c r="H103" s="293"/>
      <c r="I103" s="293"/>
    </row>
    <row r="104" spans="1:12" ht="32.25" customHeight="1">
      <c r="B104" s="117" t="s">
        <v>583</v>
      </c>
      <c r="C104" s="211" t="s">
        <v>618</v>
      </c>
      <c r="D104" s="137">
        <v>200</v>
      </c>
      <c r="E104" s="137">
        <v>17.8</v>
      </c>
      <c r="F104" s="137">
        <v>5.8</v>
      </c>
      <c r="G104" s="137">
        <v>21.6</v>
      </c>
      <c r="H104" s="137">
        <v>287</v>
      </c>
      <c r="I104" s="137">
        <v>0</v>
      </c>
      <c r="J104" s="121"/>
      <c r="K104" s="192"/>
      <c r="L104" s="132"/>
    </row>
    <row r="105" spans="1:12" ht="18" customHeight="1">
      <c r="B105" s="152" t="s">
        <v>581</v>
      </c>
      <c r="C105" s="320" t="s">
        <v>280</v>
      </c>
      <c r="D105" s="137">
        <v>200</v>
      </c>
      <c r="E105" s="137">
        <v>0.2</v>
      </c>
      <c r="F105" s="137">
        <v>0</v>
      </c>
      <c r="G105" s="137">
        <v>14</v>
      </c>
      <c r="H105" s="137">
        <v>56</v>
      </c>
      <c r="I105" s="137">
        <v>0</v>
      </c>
      <c r="J105" s="121"/>
      <c r="K105" s="192"/>
    </row>
    <row r="106" spans="1:12" ht="19.5" customHeight="1">
      <c r="B106" s="150" t="s">
        <v>586</v>
      </c>
      <c r="C106" s="178" t="s">
        <v>25</v>
      </c>
      <c r="D106" s="117">
        <v>10</v>
      </c>
      <c r="E106" s="117">
        <v>0.8</v>
      </c>
      <c r="F106" s="117">
        <v>7.25</v>
      </c>
      <c r="G106" s="117">
        <v>0.13</v>
      </c>
      <c r="H106" s="117">
        <v>66</v>
      </c>
      <c r="I106" s="117">
        <v>0</v>
      </c>
      <c r="J106" s="121"/>
      <c r="K106" s="203"/>
    </row>
    <row r="107" spans="1:12" ht="18" customHeight="1" thickBot="1">
      <c r="B107" s="128"/>
      <c r="C107" s="319" t="s">
        <v>619</v>
      </c>
      <c r="D107" s="137" t="s">
        <v>168</v>
      </c>
      <c r="E107" s="321" t="s">
        <v>620</v>
      </c>
      <c r="F107" s="321" t="s">
        <v>621</v>
      </c>
      <c r="G107" s="321" t="s">
        <v>622</v>
      </c>
      <c r="H107" s="322" t="s">
        <v>623</v>
      </c>
      <c r="I107" s="321" t="s">
        <v>624</v>
      </c>
      <c r="J107" s="132"/>
      <c r="K107" s="192"/>
    </row>
    <row r="108" spans="1:12" ht="19.5" customHeight="1" thickBot="1">
      <c r="B108" s="210" t="s">
        <v>625</v>
      </c>
      <c r="C108" s="211" t="s">
        <v>142</v>
      </c>
      <c r="D108" s="137">
        <v>200</v>
      </c>
      <c r="E108" s="323">
        <v>0.16</v>
      </c>
      <c r="F108" s="324">
        <v>0.4</v>
      </c>
      <c r="G108" s="324">
        <v>45</v>
      </c>
      <c r="H108" s="324">
        <v>196</v>
      </c>
      <c r="I108" s="324">
        <v>76</v>
      </c>
      <c r="J108" s="132"/>
      <c r="K108" s="192"/>
    </row>
    <row r="109" spans="1:12" ht="18.75" customHeight="1">
      <c r="B109" s="128"/>
      <c r="C109" s="141" t="s">
        <v>567</v>
      </c>
      <c r="D109" s="139">
        <f>SUM(D104:D108)</f>
        <v>610</v>
      </c>
      <c r="E109" s="139">
        <f>SUM(E104:E108)</f>
        <v>18.96</v>
      </c>
      <c r="F109" s="139">
        <f>SUM(F104:F108)</f>
        <v>13.450000000000001</v>
      </c>
      <c r="G109" s="139">
        <f>SUM(G104:G108)</f>
        <v>80.73</v>
      </c>
      <c r="H109" s="139">
        <f>SUM(H104:H108)</f>
        <v>605</v>
      </c>
      <c r="I109" s="139">
        <f>SUM(I104:I108)</f>
        <v>76</v>
      </c>
      <c r="J109" s="132"/>
      <c r="K109" s="201"/>
    </row>
    <row r="110" spans="1:12" ht="31.5">
      <c r="B110" s="128"/>
      <c r="C110" s="142" t="s">
        <v>570</v>
      </c>
      <c r="D110" s="139">
        <f>D12+D25+D35+D46+D55+D65+D77+D88+D99+D109</f>
        <v>5560</v>
      </c>
      <c r="E110" s="148">
        <f>E12+E25+E35+E46+E55+E65+E77+E88+E99+E109</f>
        <v>264.37</v>
      </c>
      <c r="F110" s="148">
        <f>F12+F25+F35+F46+F55+F65+F77+F88+F99+F109</f>
        <v>231.57999999999998</v>
      </c>
      <c r="G110" s="148">
        <f>G12+G25+G35+G46+G55+G65+G77+G88+G99+G109</f>
        <v>920.29000000000008</v>
      </c>
      <c r="H110" s="148">
        <f>H12+H25+H35+H46+H55+H65+H77+H88+H99+H109</f>
        <v>6387.03</v>
      </c>
      <c r="I110" s="148">
        <f>I12+I25+I35+I46+I55+I65+I77+I88+I99+I109</f>
        <v>111.95099999999999</v>
      </c>
      <c r="J110" s="132"/>
    </row>
    <row r="111" spans="1:12">
      <c r="J111" s="132"/>
    </row>
    <row r="112" spans="1:12">
      <c r="C112" s="132"/>
      <c r="D112" s="132"/>
      <c r="E112" s="132"/>
      <c r="F112" s="132"/>
      <c r="G112" s="132"/>
      <c r="H112" s="132"/>
      <c r="I112" s="132"/>
      <c r="J112" s="132"/>
      <c r="K112" s="62"/>
    </row>
    <row r="113" spans="2:11" ht="15.75">
      <c r="C113" s="132"/>
      <c r="D113" s="132"/>
      <c r="E113" s="149"/>
      <c r="F113" s="149"/>
      <c r="G113" s="149"/>
      <c r="H113" s="312"/>
      <c r="I113" s="313"/>
      <c r="J113" s="313"/>
      <c r="K113" s="62"/>
    </row>
    <row r="114" spans="2:11" ht="15.75">
      <c r="B114" s="124"/>
      <c r="C114" s="125"/>
      <c r="D114" s="124"/>
      <c r="E114" s="124"/>
      <c r="F114" s="124"/>
      <c r="G114" s="124"/>
      <c r="H114" s="126"/>
      <c r="I114" s="124"/>
      <c r="J114" s="132"/>
    </row>
    <row r="115" spans="2:11">
      <c r="J115" s="132"/>
    </row>
    <row r="116" spans="2:11">
      <c r="J116" s="132"/>
    </row>
    <row r="117" spans="2:11">
      <c r="J117" s="132"/>
    </row>
    <row r="118" spans="2:11">
      <c r="J118" s="132"/>
    </row>
    <row r="119" spans="2:11">
      <c r="J119" s="132"/>
    </row>
    <row r="120" spans="2:11">
      <c r="J120" s="132"/>
    </row>
    <row r="121" spans="2:11">
      <c r="J121" s="132"/>
    </row>
  </sheetData>
  <mergeCells count="93">
    <mergeCell ref="H113:J113"/>
    <mergeCell ref="A1:F3"/>
    <mergeCell ref="G1:K3"/>
    <mergeCell ref="I102:I103"/>
    <mergeCell ref="B102:B103"/>
    <mergeCell ref="C102:C103"/>
    <mergeCell ref="D102:D103"/>
    <mergeCell ref="E102:G102"/>
    <mergeCell ref="H102:H103"/>
    <mergeCell ref="B92:B93"/>
    <mergeCell ref="C92:C93"/>
    <mergeCell ref="I69:I70"/>
    <mergeCell ref="B59:B60"/>
    <mergeCell ref="C59:C60"/>
    <mergeCell ref="E69:G69"/>
    <mergeCell ref="H69:H70"/>
    <mergeCell ref="D92:D93"/>
    <mergeCell ref="E92:G92"/>
    <mergeCell ref="H92:H93"/>
    <mergeCell ref="I92:I93"/>
    <mergeCell ref="B69:B70"/>
    <mergeCell ref="B48:B49"/>
    <mergeCell ref="I59:I60"/>
    <mergeCell ref="H48:H49"/>
    <mergeCell ref="E48:G48"/>
    <mergeCell ref="D48:D49"/>
    <mergeCell ref="C48:C49"/>
    <mergeCell ref="I48:I49"/>
    <mergeCell ref="Q17:Q18"/>
    <mergeCell ref="I81:I82"/>
    <mergeCell ref="Q28:Q29"/>
    <mergeCell ref="J28:J29"/>
    <mergeCell ref="E38:G38"/>
    <mergeCell ref="H38:H39"/>
    <mergeCell ref="L17:L18"/>
    <mergeCell ref="M17:O17"/>
    <mergeCell ref="P17:P18"/>
    <mergeCell ref="E59:G59"/>
    <mergeCell ref="H59:H60"/>
    <mergeCell ref="K17:K18"/>
    <mergeCell ref="T28:T29"/>
    <mergeCell ref="U28:U29"/>
    <mergeCell ref="V28:V29"/>
    <mergeCell ref="B81:B82"/>
    <mergeCell ref="C81:C82"/>
    <mergeCell ref="D81:D82"/>
    <mergeCell ref="E81:G81"/>
    <mergeCell ref="H81:H82"/>
    <mergeCell ref="I38:I39"/>
    <mergeCell ref="K28:K29"/>
    <mergeCell ref="L28:L29"/>
    <mergeCell ref="M28:O28"/>
    <mergeCell ref="P28:P29"/>
    <mergeCell ref="B38:B39"/>
    <mergeCell ref="C38:C39"/>
    <mergeCell ref="D59:D60"/>
    <mergeCell ref="D38:D39"/>
    <mergeCell ref="C69:C70"/>
    <mergeCell ref="D69:D70"/>
    <mergeCell ref="H13:H14"/>
    <mergeCell ref="J17:J18"/>
    <mergeCell ref="I13:I14"/>
    <mergeCell ref="E13:G13"/>
    <mergeCell ref="D13:D14"/>
    <mergeCell ref="C13:C14"/>
    <mergeCell ref="C4:H4"/>
    <mergeCell ref="R7:R8"/>
    <mergeCell ref="B7:B8"/>
    <mergeCell ref="C7:C8"/>
    <mergeCell ref="D7:D8"/>
    <mergeCell ref="E7:G7"/>
    <mergeCell ref="H7:H8"/>
    <mergeCell ref="I7:I8"/>
    <mergeCell ref="K7:K8"/>
    <mergeCell ref="M7:M8"/>
    <mergeCell ref="N7:P7"/>
    <mergeCell ref="Q7:Q8"/>
    <mergeCell ref="B13:B14"/>
    <mergeCell ref="W28:Y28"/>
    <mergeCell ref="Z28:Z29"/>
    <mergeCell ref="AA28:AA29"/>
    <mergeCell ref="I28:I29"/>
    <mergeCell ref="B17:B18"/>
    <mergeCell ref="C17:C18"/>
    <mergeCell ref="D17:D18"/>
    <mergeCell ref="E17:G17"/>
    <mergeCell ref="H17:H18"/>
    <mergeCell ref="I17:I18"/>
    <mergeCell ref="B28:B29"/>
    <mergeCell ref="C28:C29"/>
    <mergeCell ref="D28:D29"/>
    <mergeCell ref="E28:G28"/>
    <mergeCell ref="H28:H29"/>
  </mergeCells>
  <pageMargins left="0.25" right="0.25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D17" sqref="D17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396</v>
      </c>
      <c r="H4" s="214" t="s">
        <v>465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13"/>
      <c r="I9" s="218"/>
      <c r="J9" s="220"/>
      <c r="K9" s="213"/>
      <c r="L9" s="218"/>
      <c r="M9" s="220"/>
      <c r="N9" s="213"/>
    </row>
    <row r="10" spans="1:14" ht="15.75" thickBot="1">
      <c r="A10" s="15"/>
      <c r="B10" s="13" t="s">
        <v>509</v>
      </c>
      <c r="C10" s="17"/>
      <c r="D10" s="18"/>
      <c r="E10" s="19"/>
      <c r="F10" s="15"/>
      <c r="G10" s="14"/>
      <c r="H10" s="13"/>
      <c r="I10" s="17"/>
      <c r="J10" s="16"/>
      <c r="K10" s="11"/>
      <c r="L10" s="15"/>
      <c r="M10" s="14"/>
      <c r="N10" s="13"/>
    </row>
    <row r="11" spans="1:14">
      <c r="A11" s="50"/>
      <c r="B11" s="13" t="s">
        <v>508</v>
      </c>
      <c r="C11" s="17">
        <v>4.2999999999999997E-2</v>
      </c>
      <c r="D11" s="18">
        <v>230</v>
      </c>
      <c r="E11" s="19">
        <f>C11*D11</f>
        <v>9.8899999999999988</v>
      </c>
      <c r="F11" s="50"/>
      <c r="G11" s="16"/>
      <c r="H11" s="51"/>
      <c r="I11" s="17"/>
      <c r="J11" s="16"/>
      <c r="K11" s="11"/>
      <c r="L11" s="50"/>
      <c r="M11" s="16"/>
      <c r="N11" s="51"/>
    </row>
    <row r="12" spans="1:14">
      <c r="A12" s="8"/>
      <c r="B12" s="6" t="s">
        <v>30</v>
      </c>
      <c r="C12" s="10">
        <v>8.9999999999999993E-3</v>
      </c>
      <c r="D12" s="12">
        <v>43.25</v>
      </c>
      <c r="E12" s="19">
        <f t="shared" ref="E12:E16" si="0">C12*D12</f>
        <v>0.38924999999999998</v>
      </c>
      <c r="F12" s="8"/>
      <c r="G12" s="7"/>
      <c r="H12" s="6"/>
      <c r="I12" s="10"/>
      <c r="J12" s="7"/>
      <c r="K12" s="9"/>
      <c r="L12" s="8"/>
      <c r="M12" s="7"/>
      <c r="N12" s="6"/>
    </row>
    <row r="13" spans="1:14">
      <c r="A13" s="8"/>
      <c r="B13" s="6" t="s">
        <v>31</v>
      </c>
      <c r="C13" s="10">
        <v>1.2E-2</v>
      </c>
      <c r="D13" s="12"/>
      <c r="E13" s="19">
        <f t="shared" si="0"/>
        <v>0</v>
      </c>
      <c r="F13" s="8"/>
      <c r="G13" s="7"/>
      <c r="H13" s="6"/>
      <c r="I13" s="10"/>
      <c r="J13" s="7"/>
      <c r="K13" s="9"/>
      <c r="L13" s="8"/>
      <c r="M13" s="7"/>
      <c r="N13" s="6"/>
    </row>
    <row r="14" spans="1:14">
      <c r="A14" s="8"/>
      <c r="B14" s="6" t="s">
        <v>32</v>
      </c>
      <c r="C14" s="28">
        <v>7.4999999999999997E-3</v>
      </c>
      <c r="D14" s="12">
        <v>90</v>
      </c>
      <c r="E14" s="19">
        <f t="shared" si="0"/>
        <v>0.67499999999999993</v>
      </c>
      <c r="F14" s="8"/>
      <c r="G14" s="7"/>
      <c r="H14" s="6"/>
      <c r="I14" s="10"/>
      <c r="J14" s="7"/>
      <c r="K14" s="9"/>
      <c r="L14" s="8"/>
      <c r="M14" s="7"/>
      <c r="N14" s="6"/>
    </row>
    <row r="15" spans="1:14">
      <c r="A15" s="8"/>
      <c r="B15" s="6" t="s">
        <v>28</v>
      </c>
      <c r="C15" s="10">
        <v>4.0000000000000001E-3</v>
      </c>
      <c r="D15" s="7">
        <v>12</v>
      </c>
      <c r="E15" s="19">
        <f t="shared" si="0"/>
        <v>4.8000000000000001E-2</v>
      </c>
      <c r="F15" s="8"/>
      <c r="G15" s="7"/>
      <c r="H15" s="6"/>
      <c r="I15" s="10"/>
      <c r="J15" s="7"/>
      <c r="K15" s="9"/>
      <c r="L15" s="8"/>
      <c r="M15" s="7"/>
      <c r="N15" s="6"/>
    </row>
    <row r="16" spans="1:14">
      <c r="A16" s="8"/>
      <c r="B16" s="6" t="s">
        <v>34</v>
      </c>
      <c r="C16" s="10">
        <v>3.0000000000000001E-3</v>
      </c>
      <c r="D16" s="7">
        <v>107</v>
      </c>
      <c r="E16" s="19">
        <f t="shared" si="0"/>
        <v>0.32100000000000001</v>
      </c>
      <c r="F16" s="8"/>
      <c r="G16" s="7"/>
      <c r="H16" s="6"/>
      <c r="I16" s="10"/>
      <c r="J16" s="7"/>
      <c r="K16" s="9"/>
      <c r="L16" s="8"/>
      <c r="M16" s="7"/>
      <c r="N16" s="6"/>
    </row>
    <row r="17" spans="1:14">
      <c r="A17" s="8"/>
      <c r="B17" s="6"/>
      <c r="C17" s="10"/>
      <c r="D17" s="7"/>
      <c r="E17" s="1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19"/>
      <c r="F22" s="8"/>
      <c r="G22" s="7"/>
      <c r="H22" s="6"/>
      <c r="I22" s="10"/>
      <c r="J22" s="7"/>
      <c r="K22" s="9"/>
      <c r="L22" s="8"/>
      <c r="M22" s="7"/>
      <c r="N22" s="6"/>
    </row>
    <row r="23" spans="1:14">
      <c r="A23" s="8"/>
      <c r="B23" s="6"/>
      <c r="C23" s="10"/>
      <c r="D23" s="7"/>
      <c r="E23" s="19"/>
      <c r="F23" s="8"/>
      <c r="G23" s="7"/>
      <c r="H23" s="6"/>
      <c r="I23" s="10"/>
      <c r="J23" s="7"/>
      <c r="K23" s="9"/>
      <c r="L23" s="8"/>
      <c r="M23" s="7"/>
      <c r="N23" s="6"/>
    </row>
    <row r="24" spans="1:14" ht="15.75" thickBot="1">
      <c r="A24" s="3"/>
      <c r="B24" s="1"/>
      <c r="C24" s="5"/>
      <c r="D24" s="2"/>
      <c r="E24" s="19"/>
      <c r="F24" s="3"/>
      <c r="G24" s="2"/>
      <c r="H24" s="1"/>
      <c r="I24" s="5"/>
      <c r="J24" s="2"/>
      <c r="K24" s="4"/>
      <c r="L24" s="3"/>
      <c r="M24" s="2"/>
      <c r="N24" s="1"/>
    </row>
    <row r="25" spans="1:14">
      <c r="A25" s="238" t="s">
        <v>5</v>
      </c>
      <c r="B25" s="239"/>
      <c r="C25" s="244"/>
      <c r="D25" s="245"/>
      <c r="E25" s="246"/>
      <c r="F25" s="244"/>
      <c r="G25" s="245"/>
      <c r="H25" s="246"/>
      <c r="I25" s="244"/>
      <c r="J25" s="245"/>
      <c r="K25" s="246"/>
      <c r="L25" s="244"/>
      <c r="M25" s="245"/>
      <c r="N25" s="246"/>
    </row>
    <row r="26" spans="1:14">
      <c r="A26" s="240" t="s">
        <v>38</v>
      </c>
      <c r="B26" s="241"/>
      <c r="C26" s="247">
        <f>E10+E11+E12+E13+E14+E15+E16</f>
        <v>11.32325</v>
      </c>
      <c r="D26" s="248"/>
      <c r="E26" s="249"/>
      <c r="F26" s="217"/>
      <c r="G26" s="219"/>
      <c r="H26" s="212"/>
      <c r="I26" s="217"/>
      <c r="J26" s="219"/>
      <c r="K26" s="212"/>
      <c r="L26" s="217"/>
      <c r="M26" s="219"/>
      <c r="N26" s="212"/>
    </row>
    <row r="27" spans="1:14">
      <c r="A27" s="240" t="s">
        <v>3</v>
      </c>
      <c r="B27" s="241"/>
      <c r="C27" s="257">
        <v>50</v>
      </c>
      <c r="D27" s="258"/>
      <c r="E27" s="259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2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>
      <c r="A29" s="242" t="s">
        <v>1</v>
      </c>
      <c r="B29" s="243"/>
      <c r="C29" s="217"/>
      <c r="D29" s="219"/>
      <c r="E29" s="212"/>
      <c r="F29" s="217"/>
      <c r="G29" s="219"/>
      <c r="H29" s="212"/>
      <c r="I29" s="217"/>
      <c r="J29" s="219"/>
      <c r="K29" s="212"/>
      <c r="L29" s="217"/>
      <c r="M29" s="219"/>
      <c r="N29" s="212"/>
    </row>
    <row r="30" spans="1:14" ht="15.75" thickBot="1">
      <c r="A30" s="242" t="s">
        <v>0</v>
      </c>
      <c r="B30" s="243"/>
      <c r="C30" s="218"/>
      <c r="D30" s="220"/>
      <c r="E30" s="213"/>
      <c r="F30" s="218"/>
      <c r="G30" s="220"/>
      <c r="H30" s="213"/>
      <c r="I30" s="218"/>
      <c r="J30" s="220"/>
      <c r="K30" s="213"/>
      <c r="L30" s="218"/>
      <c r="M30" s="220"/>
      <c r="N30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5:B25"/>
    <mergeCell ref="C25:E25"/>
    <mergeCell ref="F25:H25"/>
    <mergeCell ref="I25:K25"/>
    <mergeCell ref="L25:N25"/>
    <mergeCell ref="L27:N27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A29:B29"/>
    <mergeCell ref="C29:E29"/>
    <mergeCell ref="F29:H29"/>
    <mergeCell ref="I29:K29"/>
    <mergeCell ref="L29:N29"/>
    <mergeCell ref="A28:B28"/>
    <mergeCell ref="C28:E28"/>
    <mergeCell ref="F28:H28"/>
    <mergeCell ref="I28:K28"/>
    <mergeCell ref="L28:N28"/>
    <mergeCell ref="A30:B30"/>
    <mergeCell ref="C30:E30"/>
    <mergeCell ref="F30:H30"/>
    <mergeCell ref="I30:K30"/>
    <mergeCell ref="L30:N30"/>
  </mergeCells>
  <pageMargins left="0.16" right="0.2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N29"/>
  <sheetViews>
    <sheetView workbookViewId="0">
      <selection activeCell="I10" sqref="I10:I16"/>
    </sheetView>
  </sheetViews>
  <sheetFormatPr defaultRowHeight="15"/>
  <cols>
    <col min="1" max="1" width="8.140625" customWidth="1"/>
    <col min="2" max="2" width="31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68</v>
      </c>
      <c r="H4" s="214" t="s">
        <v>466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13</v>
      </c>
      <c r="D5" s="224"/>
      <c r="E5" s="225"/>
      <c r="F5" s="223" t="s">
        <v>12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17"/>
      <c r="G8" s="219"/>
      <c r="H8" s="212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18"/>
      <c r="G9" s="220"/>
      <c r="H9" s="260"/>
      <c r="I9" s="218"/>
      <c r="J9" s="220"/>
      <c r="K9" s="213"/>
      <c r="L9" s="218"/>
      <c r="M9" s="220"/>
      <c r="N9" s="213"/>
    </row>
    <row r="10" spans="1:14">
      <c r="A10" s="15"/>
      <c r="B10" s="13" t="s">
        <v>51</v>
      </c>
      <c r="C10" s="17">
        <v>0.21420000000000003</v>
      </c>
      <c r="D10" s="18">
        <v>12</v>
      </c>
      <c r="E10" s="19">
        <f>C10*D10</f>
        <v>2.5704000000000002</v>
      </c>
      <c r="F10" s="15">
        <v>0.28599999999999998</v>
      </c>
      <c r="G10" s="14">
        <v>12</v>
      </c>
      <c r="H10" s="12">
        <f>F10*G10</f>
        <v>3.4319999999999995</v>
      </c>
      <c r="I10" s="27">
        <f>F10/2</f>
        <v>0.14299999999999999</v>
      </c>
      <c r="J10" s="16">
        <v>12</v>
      </c>
      <c r="K10" s="19">
        <f>I10*J10</f>
        <v>1.7159999999999997</v>
      </c>
      <c r="L10" s="15"/>
      <c r="M10" s="14"/>
      <c r="N10" s="13"/>
    </row>
    <row r="11" spans="1:14">
      <c r="A11" s="8"/>
      <c r="B11" s="6" t="s">
        <v>52</v>
      </c>
      <c r="C11" s="10">
        <v>2.3700000000000002E-2</v>
      </c>
      <c r="D11" s="12"/>
      <c r="E11" s="19">
        <f t="shared" ref="E11:E13" si="0">C11*D11</f>
        <v>0</v>
      </c>
      <c r="F11" s="48">
        <f>C11*200/150</f>
        <v>3.1600000000000003E-2</v>
      </c>
      <c r="G11" s="7"/>
      <c r="H11" s="12">
        <f t="shared" ref="H11:H14" si="1">F11*G11</f>
        <v>0</v>
      </c>
      <c r="I11" s="27">
        <f t="shared" ref="I11:I16" si="2">F11/2</f>
        <v>1.5800000000000002E-2</v>
      </c>
      <c r="J11" s="7"/>
      <c r="K11" s="19">
        <f t="shared" ref="K11:K16" si="3">I11*J11</f>
        <v>0</v>
      </c>
      <c r="L11" s="8"/>
      <c r="M11" s="7"/>
      <c r="N11" s="6"/>
    </row>
    <row r="12" spans="1:14">
      <c r="A12" s="8"/>
      <c r="B12" s="6" t="s">
        <v>53</v>
      </c>
      <c r="C12" s="10">
        <v>5.2500000000000003E-3</v>
      </c>
      <c r="D12" s="12">
        <v>293</v>
      </c>
      <c r="E12" s="19">
        <f t="shared" si="0"/>
        <v>1.5382500000000001</v>
      </c>
      <c r="F12" s="8">
        <f>C12*200/150</f>
        <v>7.0000000000000001E-3</v>
      </c>
      <c r="G12" s="7">
        <v>293</v>
      </c>
      <c r="H12" s="12">
        <f t="shared" si="1"/>
        <v>2.0510000000000002</v>
      </c>
      <c r="I12" s="27">
        <f t="shared" si="2"/>
        <v>3.5000000000000001E-3</v>
      </c>
      <c r="J12" s="7">
        <v>293</v>
      </c>
      <c r="K12" s="19">
        <f t="shared" si="3"/>
        <v>1.0255000000000001</v>
      </c>
      <c r="L12" s="8"/>
      <c r="M12" s="7"/>
      <c r="N12" s="6"/>
    </row>
    <row r="13" spans="1:14">
      <c r="A13" s="8"/>
      <c r="B13" s="6" t="s">
        <v>7</v>
      </c>
      <c r="C13" s="10">
        <v>1.5E-3</v>
      </c>
      <c r="D13" s="12">
        <v>12</v>
      </c>
      <c r="E13" s="19">
        <f t="shared" si="0"/>
        <v>1.8000000000000002E-2</v>
      </c>
      <c r="F13" s="8">
        <f>C13*200/150</f>
        <v>2E-3</v>
      </c>
      <c r="G13" s="7">
        <v>12</v>
      </c>
      <c r="H13" s="12">
        <f t="shared" si="1"/>
        <v>2.4E-2</v>
      </c>
      <c r="I13" s="27">
        <f t="shared" si="2"/>
        <v>1E-3</v>
      </c>
      <c r="J13" s="7">
        <v>12</v>
      </c>
      <c r="K13" s="19">
        <f t="shared" si="3"/>
        <v>1.2E-2</v>
      </c>
      <c r="L13" s="8"/>
      <c r="M13" s="7"/>
      <c r="N13" s="6"/>
    </row>
    <row r="14" spans="1:14">
      <c r="A14" s="8"/>
      <c r="B14" s="6"/>
      <c r="C14" s="10"/>
      <c r="D14" s="7"/>
      <c r="E14" s="9"/>
      <c r="F14" s="8"/>
      <c r="G14" s="7"/>
      <c r="H14" s="12">
        <f t="shared" si="1"/>
        <v>0</v>
      </c>
      <c r="I14" s="27">
        <f t="shared" si="2"/>
        <v>0</v>
      </c>
      <c r="J14" s="7"/>
      <c r="K14" s="19">
        <f t="shared" si="3"/>
        <v>0</v>
      </c>
      <c r="L14" s="8"/>
      <c r="M14" s="7"/>
      <c r="N14" s="6"/>
    </row>
    <row r="15" spans="1:14">
      <c r="A15" s="8"/>
      <c r="B15" s="6" t="s">
        <v>78</v>
      </c>
      <c r="C15" s="10"/>
      <c r="D15" s="7"/>
      <c r="E15" s="9"/>
      <c r="F15" s="8"/>
      <c r="G15" s="7"/>
      <c r="H15" s="6"/>
      <c r="I15" s="27">
        <f t="shared" si="2"/>
        <v>0</v>
      </c>
      <c r="J15" s="7"/>
      <c r="K15" s="19">
        <f t="shared" si="3"/>
        <v>0</v>
      </c>
      <c r="L15" s="8"/>
      <c r="M15" s="7"/>
      <c r="N15" s="6"/>
    </row>
    <row r="16" spans="1:14">
      <c r="A16" s="8"/>
      <c r="B16" s="6" t="s">
        <v>79</v>
      </c>
      <c r="C16" s="10">
        <v>6.7999999999999996E-3</v>
      </c>
      <c r="D16" s="7"/>
      <c r="E16" s="31">
        <f>C16*D16</f>
        <v>0</v>
      </c>
      <c r="F16" s="48">
        <f>C16*200/150</f>
        <v>9.0666666666666656E-3</v>
      </c>
      <c r="G16" s="7"/>
      <c r="H16" s="47">
        <f>F16*G16</f>
        <v>0</v>
      </c>
      <c r="I16" s="27">
        <f t="shared" si="2"/>
        <v>4.5333333333333328E-3</v>
      </c>
      <c r="J16" s="7"/>
      <c r="K16" s="19">
        <f t="shared" si="3"/>
        <v>0</v>
      </c>
      <c r="L16" s="8"/>
      <c r="M16" s="7"/>
      <c r="N16" s="6"/>
    </row>
    <row r="17" spans="1:14">
      <c r="A17" s="8"/>
      <c r="B17" s="6"/>
      <c r="C17" s="10"/>
      <c r="D17" s="7"/>
      <c r="E17" s="9"/>
      <c r="F17" s="8"/>
      <c r="G17" s="7"/>
      <c r="H17" s="6"/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9"/>
      <c r="F18" s="8"/>
      <c r="G18" s="7"/>
      <c r="H18" s="6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9"/>
      <c r="F19" s="8"/>
      <c r="G19" s="7"/>
      <c r="H19" s="6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4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53"/>
      <c r="D24" s="245"/>
      <c r="E24" s="246"/>
      <c r="F24" s="253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4</v>
      </c>
      <c r="B25" s="241"/>
      <c r="C25" s="254">
        <f>E10+E11+E12+E13</f>
        <v>4.1266500000000006</v>
      </c>
      <c r="D25" s="255"/>
      <c r="E25" s="256"/>
      <c r="F25" s="254">
        <f>H10+H11+H12+H13</f>
        <v>5.5069999999999997</v>
      </c>
      <c r="G25" s="251"/>
      <c r="H25" s="252"/>
      <c r="I25" s="254">
        <f>K10+K11+K12+K13</f>
        <v>2.7534999999999998</v>
      </c>
      <c r="J25" s="251"/>
      <c r="K25" s="252"/>
      <c r="L25" s="217"/>
      <c r="M25" s="219"/>
      <c r="N25" s="212"/>
    </row>
    <row r="26" spans="1:14">
      <c r="A26" s="240" t="s">
        <v>3</v>
      </c>
      <c r="B26" s="241"/>
      <c r="C26" s="250">
        <v>150</v>
      </c>
      <c r="D26" s="251"/>
      <c r="E26" s="252"/>
      <c r="F26" s="250">
        <v>200</v>
      </c>
      <c r="G26" s="251"/>
      <c r="H26" s="252"/>
      <c r="I26" s="250">
        <v>100</v>
      </c>
      <c r="J26" s="251"/>
      <c r="K26" s="25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3">
    <mergeCell ref="L1:N1"/>
    <mergeCell ref="I8:I9"/>
    <mergeCell ref="J8:J9"/>
    <mergeCell ref="K8:K9"/>
    <mergeCell ref="L8:L9"/>
    <mergeCell ref="M8:M9"/>
    <mergeCell ref="N8:N9"/>
    <mergeCell ref="G8:G9"/>
    <mergeCell ref="H8:H9"/>
    <mergeCell ref="F8:F9"/>
    <mergeCell ref="A2:D2"/>
    <mergeCell ref="F3:N3"/>
    <mergeCell ref="H4:N4"/>
    <mergeCell ref="A5:B7"/>
    <mergeCell ref="C5:E7"/>
    <mergeCell ref="F5:H7"/>
    <mergeCell ref="I5:K7"/>
    <mergeCell ref="L5:N7"/>
    <mergeCell ref="A8:A9"/>
    <mergeCell ref="B8:B9"/>
    <mergeCell ref="C8:C9"/>
    <mergeCell ref="D8:D9"/>
    <mergeCell ref="E8:E9"/>
    <mergeCell ref="A24:B24"/>
    <mergeCell ref="C24:E24"/>
    <mergeCell ref="F24:H24"/>
    <mergeCell ref="I24:K24"/>
    <mergeCell ref="L24:N24"/>
    <mergeCell ref="L26:N26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A28:B28"/>
    <mergeCell ref="C28:E28"/>
    <mergeCell ref="F28:H28"/>
    <mergeCell ref="I28:K28"/>
    <mergeCell ref="L28:N28"/>
    <mergeCell ref="A27:B27"/>
    <mergeCell ref="C27:E27"/>
    <mergeCell ref="F27:H27"/>
    <mergeCell ref="I27:K27"/>
    <mergeCell ref="L27:N27"/>
    <mergeCell ref="A29:B29"/>
    <mergeCell ref="C29:E29"/>
    <mergeCell ref="F29:H29"/>
    <mergeCell ref="I29:K29"/>
    <mergeCell ref="L29:N29"/>
  </mergeCells>
  <pageMargins left="0.26" right="0.17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F26" sqref="F26:H26"/>
    </sheetView>
  </sheetViews>
  <sheetFormatPr defaultRowHeight="15"/>
  <cols>
    <col min="1" max="1" width="8.140625" customWidth="1"/>
    <col min="2" max="2" width="22.85546875" customWidth="1"/>
    <col min="3" max="3" width="7.42578125" customWidth="1"/>
    <col min="4" max="4" width="8.140625" customWidth="1"/>
    <col min="5" max="5" width="9.140625" customWidth="1"/>
    <col min="6" max="6" width="8.42578125" customWidth="1"/>
    <col min="7" max="7" width="7" customWidth="1"/>
    <col min="8" max="8" width="10" customWidth="1"/>
    <col min="9" max="9" width="8.5703125" customWidth="1"/>
    <col min="10" max="10" width="6.42578125" customWidth="1"/>
    <col min="11" max="11" width="10.28515625" customWidth="1"/>
    <col min="12" max="12" width="7.85546875" customWidth="1"/>
    <col min="13" max="13" width="8.42578125" customWidth="1"/>
    <col min="14" max="14" width="10.7109375" customWidth="1"/>
  </cols>
  <sheetData>
    <row r="1" spans="1:14">
      <c r="L1" s="221" t="s">
        <v>19</v>
      </c>
      <c r="M1" s="221"/>
      <c r="N1" s="221"/>
    </row>
    <row r="2" spans="1:14">
      <c r="A2" s="221" t="s">
        <v>18</v>
      </c>
      <c r="B2" s="221"/>
      <c r="C2" s="221"/>
      <c r="D2" s="221"/>
    </row>
    <row r="3" spans="1:14" ht="18.75">
      <c r="A3" t="s">
        <v>17</v>
      </c>
      <c r="F3" s="229" t="s">
        <v>16</v>
      </c>
      <c r="G3" s="229"/>
      <c r="H3" s="229"/>
      <c r="I3" s="229"/>
      <c r="J3" s="229"/>
      <c r="K3" s="229"/>
      <c r="L3" s="229"/>
      <c r="M3" s="229"/>
      <c r="N3" s="229"/>
    </row>
    <row r="4" spans="1:14" ht="15.75" thickBot="1">
      <c r="A4" t="s">
        <v>517</v>
      </c>
      <c r="H4" s="214" t="s">
        <v>485</v>
      </c>
      <c r="I4" s="214"/>
      <c r="J4" s="214"/>
      <c r="K4" s="214"/>
      <c r="L4" s="214"/>
      <c r="M4" s="214"/>
      <c r="N4" s="214"/>
    </row>
    <row r="5" spans="1:14">
      <c r="A5" s="230" t="s">
        <v>14</v>
      </c>
      <c r="B5" s="231"/>
      <c r="C5" s="223" t="s">
        <v>324</v>
      </c>
      <c r="D5" s="224"/>
      <c r="E5" s="225"/>
      <c r="F5" s="223" t="s">
        <v>325</v>
      </c>
      <c r="G5" s="224"/>
      <c r="H5" s="225"/>
      <c r="I5" s="223" t="s">
        <v>11</v>
      </c>
      <c r="J5" s="224"/>
      <c r="K5" s="225"/>
      <c r="L5" s="223" t="s">
        <v>10</v>
      </c>
      <c r="M5" s="224"/>
      <c r="N5" s="225"/>
    </row>
    <row r="6" spans="1:14">
      <c r="A6" s="232"/>
      <c r="B6" s="233"/>
      <c r="C6" s="226"/>
      <c r="D6" s="227"/>
      <c r="E6" s="228"/>
      <c r="F6" s="226"/>
      <c r="G6" s="227"/>
      <c r="H6" s="228"/>
      <c r="I6" s="226"/>
      <c r="J6" s="227"/>
      <c r="K6" s="228"/>
      <c r="L6" s="226"/>
      <c r="M6" s="227"/>
      <c r="N6" s="228"/>
    </row>
    <row r="7" spans="1:14">
      <c r="A7" s="234"/>
      <c r="B7" s="235"/>
      <c r="C7" s="226"/>
      <c r="D7" s="227"/>
      <c r="E7" s="228"/>
      <c r="F7" s="226"/>
      <c r="G7" s="227"/>
      <c r="H7" s="228"/>
      <c r="I7" s="226"/>
      <c r="J7" s="227"/>
      <c r="K7" s="228"/>
      <c r="L7" s="226"/>
      <c r="M7" s="227"/>
      <c r="N7" s="228"/>
    </row>
    <row r="8" spans="1:14">
      <c r="A8" s="236" t="s">
        <v>9</v>
      </c>
      <c r="B8" s="215" t="s">
        <v>8</v>
      </c>
      <c r="C8" s="217"/>
      <c r="D8" s="219"/>
      <c r="E8" s="212"/>
      <c r="F8" s="261"/>
      <c r="G8" s="262"/>
      <c r="H8" s="263"/>
      <c r="I8" s="217"/>
      <c r="J8" s="219"/>
      <c r="K8" s="212"/>
      <c r="L8" s="217"/>
      <c r="M8" s="219"/>
      <c r="N8" s="212"/>
    </row>
    <row r="9" spans="1:14" ht="15.75" thickBot="1">
      <c r="A9" s="237"/>
      <c r="B9" s="216"/>
      <c r="C9" s="218"/>
      <c r="D9" s="220"/>
      <c r="E9" s="213"/>
      <c r="F9" s="264"/>
      <c r="G9" s="265"/>
      <c r="H9" s="266"/>
      <c r="I9" s="218"/>
      <c r="J9" s="220"/>
      <c r="K9" s="213"/>
      <c r="L9" s="218"/>
      <c r="M9" s="220"/>
      <c r="N9" s="213"/>
    </row>
    <row r="10" spans="1:14">
      <c r="A10" s="15"/>
      <c r="B10" s="13" t="s">
        <v>518</v>
      </c>
      <c r="C10" s="17">
        <v>2.1999999999999999E-2</v>
      </c>
      <c r="D10" s="18">
        <v>40</v>
      </c>
      <c r="E10" s="19">
        <f t="shared" ref="E10:E16" si="0">C10*D10</f>
        <v>0.87999999999999989</v>
      </c>
      <c r="F10" s="7">
        <f>C10*2</f>
        <v>4.3999999999999997E-2</v>
      </c>
      <c r="G10" s="18">
        <v>40</v>
      </c>
      <c r="H10" s="12">
        <f>F10*G10</f>
        <v>1.7599999999999998</v>
      </c>
      <c r="I10" s="17"/>
      <c r="J10" s="16"/>
      <c r="K10" s="11"/>
      <c r="L10" s="15"/>
      <c r="M10" s="14"/>
      <c r="N10" s="13"/>
    </row>
    <row r="11" spans="1:14">
      <c r="A11" s="8"/>
      <c r="B11" s="6" t="s">
        <v>86</v>
      </c>
      <c r="C11" s="10">
        <v>4.9200000000000001E-2</v>
      </c>
      <c r="D11" s="12">
        <v>44.44</v>
      </c>
      <c r="E11" s="19">
        <f t="shared" si="0"/>
        <v>2.1864479999999999</v>
      </c>
      <c r="F11" s="7">
        <f t="shared" ref="F11:F17" si="1">C11*2</f>
        <v>9.8400000000000001E-2</v>
      </c>
      <c r="G11" s="12">
        <v>44.44</v>
      </c>
      <c r="H11" s="12">
        <f t="shared" ref="H11:H17" si="2">F11*G11</f>
        <v>4.3728959999999999</v>
      </c>
      <c r="I11" s="10"/>
      <c r="J11" s="7"/>
      <c r="K11" s="9"/>
      <c r="L11" s="8"/>
      <c r="M11" s="7"/>
      <c r="N11" s="6"/>
    </row>
    <row r="12" spans="1:14">
      <c r="A12" s="8"/>
      <c r="B12" s="6" t="s">
        <v>87</v>
      </c>
      <c r="C12" s="10"/>
      <c r="D12" s="12"/>
      <c r="E12" s="19">
        <f t="shared" si="0"/>
        <v>0</v>
      </c>
      <c r="F12" s="7">
        <f t="shared" si="1"/>
        <v>0</v>
      </c>
      <c r="G12" s="12"/>
      <c r="H12" s="12">
        <f t="shared" si="2"/>
        <v>0</v>
      </c>
      <c r="I12" s="10"/>
      <c r="J12" s="7"/>
      <c r="K12" s="9"/>
      <c r="L12" s="8"/>
      <c r="M12" s="7"/>
      <c r="N12" s="6"/>
    </row>
    <row r="13" spans="1:14">
      <c r="A13" s="8"/>
      <c r="B13" s="6" t="s">
        <v>27</v>
      </c>
      <c r="C13" s="10">
        <v>3.2800000000000003E-2</v>
      </c>
      <c r="D13" s="12"/>
      <c r="E13" s="19">
        <f t="shared" si="0"/>
        <v>0</v>
      </c>
      <c r="F13" s="7">
        <f t="shared" si="1"/>
        <v>6.5600000000000006E-2</v>
      </c>
      <c r="G13" s="12"/>
      <c r="H13" s="12">
        <f t="shared" si="2"/>
        <v>0</v>
      </c>
      <c r="I13" s="10"/>
      <c r="J13" s="7"/>
      <c r="K13" s="9"/>
      <c r="L13" s="8"/>
      <c r="M13" s="7"/>
      <c r="N13" s="6"/>
    </row>
    <row r="14" spans="1:14">
      <c r="A14" s="8"/>
      <c r="B14" s="6" t="s">
        <v>28</v>
      </c>
      <c r="C14" s="10">
        <v>5.0000000000000001E-4</v>
      </c>
      <c r="D14" s="7">
        <v>12</v>
      </c>
      <c r="E14" s="19">
        <f t="shared" si="0"/>
        <v>6.0000000000000001E-3</v>
      </c>
      <c r="F14" s="7">
        <f t="shared" si="1"/>
        <v>1E-3</v>
      </c>
      <c r="G14" s="7">
        <v>12</v>
      </c>
      <c r="H14" s="12">
        <f t="shared" si="2"/>
        <v>1.2E-2</v>
      </c>
      <c r="I14" s="10"/>
      <c r="J14" s="7"/>
      <c r="K14" s="9"/>
      <c r="L14" s="8"/>
      <c r="M14" s="7"/>
      <c r="N14" s="6"/>
    </row>
    <row r="15" spans="1:14">
      <c r="A15" s="8"/>
      <c r="B15" s="6" t="s">
        <v>26</v>
      </c>
      <c r="C15" s="10">
        <v>2E-3</v>
      </c>
      <c r="D15" s="7">
        <v>56</v>
      </c>
      <c r="E15" s="19">
        <f t="shared" si="0"/>
        <v>0.112</v>
      </c>
      <c r="F15" s="7">
        <f t="shared" si="1"/>
        <v>4.0000000000000001E-3</v>
      </c>
      <c r="G15" s="7">
        <v>56</v>
      </c>
      <c r="H15" s="12">
        <f t="shared" si="2"/>
        <v>0.224</v>
      </c>
      <c r="I15" s="10"/>
      <c r="J15" s="7"/>
      <c r="K15" s="9"/>
      <c r="L15" s="8"/>
      <c r="M15" s="7"/>
      <c r="N15" s="6"/>
    </row>
    <row r="16" spans="1:14">
      <c r="A16" s="8"/>
      <c r="B16" s="6" t="s">
        <v>26</v>
      </c>
      <c r="C16" s="10">
        <v>5.0000000000000001E-3</v>
      </c>
      <c r="D16" s="7">
        <v>56</v>
      </c>
      <c r="E16" s="19">
        <f t="shared" si="0"/>
        <v>0.28000000000000003</v>
      </c>
      <c r="F16" s="7">
        <f t="shared" si="1"/>
        <v>0.01</v>
      </c>
      <c r="G16" s="7">
        <v>56</v>
      </c>
      <c r="H16" s="12">
        <f t="shared" si="2"/>
        <v>0.56000000000000005</v>
      </c>
      <c r="I16" s="10"/>
      <c r="J16" s="7"/>
      <c r="K16" s="9"/>
      <c r="L16" s="8"/>
      <c r="M16" s="7"/>
      <c r="N16" s="6"/>
    </row>
    <row r="17" spans="1:14">
      <c r="A17" s="8"/>
      <c r="B17" s="6" t="s">
        <v>25</v>
      </c>
      <c r="C17" s="10">
        <v>5.0000000000000001E-3</v>
      </c>
      <c r="D17" s="7">
        <v>293</v>
      </c>
      <c r="E17" s="19">
        <f>C17*D17</f>
        <v>1.4650000000000001</v>
      </c>
      <c r="F17" s="7">
        <f t="shared" si="1"/>
        <v>0.01</v>
      </c>
      <c r="G17" s="7">
        <v>293</v>
      </c>
      <c r="H17" s="12">
        <f t="shared" si="2"/>
        <v>2.93</v>
      </c>
      <c r="I17" s="10"/>
      <c r="J17" s="7"/>
      <c r="K17" s="9"/>
      <c r="L17" s="8"/>
      <c r="M17" s="7"/>
      <c r="N17" s="6"/>
    </row>
    <row r="18" spans="1:14">
      <c r="A18" s="8"/>
      <c r="B18" s="6"/>
      <c r="C18" s="10"/>
      <c r="D18" s="7"/>
      <c r="E18" s="19"/>
      <c r="F18" s="7"/>
      <c r="G18" s="7"/>
      <c r="H18" s="12"/>
      <c r="I18" s="10"/>
      <c r="J18" s="7"/>
      <c r="K18" s="9"/>
      <c r="L18" s="8"/>
      <c r="M18" s="7"/>
      <c r="N18" s="6"/>
    </row>
    <row r="19" spans="1:14">
      <c r="A19" s="8"/>
      <c r="B19" s="6"/>
      <c r="C19" s="10"/>
      <c r="D19" s="7"/>
      <c r="E19" s="19"/>
      <c r="F19" s="7"/>
      <c r="G19" s="7"/>
      <c r="H19" s="12"/>
      <c r="I19" s="10"/>
      <c r="J19" s="7"/>
      <c r="K19" s="9"/>
      <c r="L19" s="8"/>
      <c r="M19" s="7"/>
      <c r="N19" s="6"/>
    </row>
    <row r="20" spans="1:14">
      <c r="A20" s="8"/>
      <c r="B20" s="6"/>
      <c r="C20" s="10"/>
      <c r="D20" s="7"/>
      <c r="E20" s="19"/>
      <c r="F20" s="8"/>
      <c r="G20" s="7"/>
      <c r="H20" s="6"/>
      <c r="I20" s="10"/>
      <c r="J20" s="7"/>
      <c r="K20" s="9"/>
      <c r="L20" s="8"/>
      <c r="M20" s="7"/>
      <c r="N20" s="6"/>
    </row>
    <row r="21" spans="1:14">
      <c r="A21" s="8"/>
      <c r="B21" s="6"/>
      <c r="C21" s="10"/>
      <c r="D21" s="7"/>
      <c r="E21" s="19"/>
      <c r="F21" s="8"/>
      <c r="G21" s="7"/>
      <c r="H21" s="6"/>
      <c r="I21" s="10"/>
      <c r="J21" s="7"/>
      <c r="K21" s="9"/>
      <c r="L21" s="8"/>
      <c r="M21" s="7"/>
      <c r="N21" s="6"/>
    </row>
    <row r="22" spans="1:14">
      <c r="A22" s="8"/>
      <c r="B22" s="6"/>
      <c r="C22" s="10"/>
      <c r="D22" s="7"/>
      <c r="E22" s="9"/>
      <c r="F22" s="8"/>
      <c r="G22" s="7"/>
      <c r="H22" s="6"/>
      <c r="I22" s="10"/>
      <c r="J22" s="7"/>
      <c r="K22" s="9"/>
      <c r="L22" s="8"/>
      <c r="M22" s="7"/>
      <c r="N22" s="6"/>
    </row>
    <row r="23" spans="1:14" ht="15.75" thickBot="1">
      <c r="A23" s="3"/>
      <c r="B23" s="1"/>
      <c r="C23" s="5"/>
      <c r="D23" s="2"/>
      <c r="E23" s="4"/>
      <c r="F23" s="3"/>
      <c r="G23" s="2"/>
      <c r="H23" s="1"/>
      <c r="I23" s="5"/>
      <c r="J23" s="2"/>
      <c r="K23" s="4"/>
      <c r="L23" s="3"/>
      <c r="M23" s="2"/>
      <c r="N23" s="1"/>
    </row>
    <row r="24" spans="1:14">
      <c r="A24" s="238" t="s">
        <v>5</v>
      </c>
      <c r="B24" s="239"/>
      <c r="C24" s="244"/>
      <c r="D24" s="245"/>
      <c r="E24" s="246"/>
      <c r="F24" s="244"/>
      <c r="G24" s="245"/>
      <c r="H24" s="246"/>
      <c r="I24" s="244"/>
      <c r="J24" s="245"/>
      <c r="K24" s="246"/>
      <c r="L24" s="244"/>
      <c r="M24" s="245"/>
      <c r="N24" s="246"/>
    </row>
    <row r="25" spans="1:14">
      <c r="A25" s="240" t="s">
        <v>4</v>
      </c>
      <c r="B25" s="241"/>
      <c r="C25" s="247">
        <f>E10+E11+E12+E13+E14+E15+E16+E17+E18+E19+E20+E21+E22</f>
        <v>4.9294479999999998</v>
      </c>
      <c r="D25" s="248"/>
      <c r="E25" s="249"/>
      <c r="F25" s="247">
        <f>H10+H11+H12+H13+H14+H15+H16+H17+H18+H19+H20+H21+H22</f>
        <v>9.8588959999999997</v>
      </c>
      <c r="G25" s="248"/>
      <c r="H25" s="249"/>
      <c r="I25" s="217"/>
      <c r="J25" s="219"/>
      <c r="K25" s="212"/>
      <c r="L25" s="217"/>
      <c r="M25" s="219"/>
      <c r="N25" s="212"/>
    </row>
    <row r="26" spans="1:14">
      <c r="A26" s="240" t="s">
        <v>3</v>
      </c>
      <c r="B26" s="241"/>
      <c r="C26" s="250" t="s">
        <v>519</v>
      </c>
      <c r="D26" s="251"/>
      <c r="E26" s="252"/>
      <c r="F26" s="250" t="s">
        <v>520</v>
      </c>
      <c r="G26" s="251"/>
      <c r="H26" s="252"/>
      <c r="I26" s="217"/>
      <c r="J26" s="219"/>
      <c r="K26" s="212"/>
      <c r="L26" s="217"/>
      <c r="M26" s="219"/>
      <c r="N26" s="212"/>
    </row>
    <row r="27" spans="1:14">
      <c r="A27" s="242" t="s">
        <v>2</v>
      </c>
      <c r="B27" s="243"/>
      <c r="C27" s="217"/>
      <c r="D27" s="219"/>
      <c r="E27" s="212"/>
      <c r="F27" s="217"/>
      <c r="G27" s="219"/>
      <c r="H27" s="212"/>
      <c r="I27" s="217"/>
      <c r="J27" s="219"/>
      <c r="K27" s="212"/>
      <c r="L27" s="217"/>
      <c r="M27" s="219"/>
      <c r="N27" s="212"/>
    </row>
    <row r="28" spans="1:14">
      <c r="A28" s="242" t="s">
        <v>1</v>
      </c>
      <c r="B28" s="243"/>
      <c r="C28" s="217"/>
      <c r="D28" s="219"/>
      <c r="E28" s="212"/>
      <c r="F28" s="217"/>
      <c r="G28" s="219"/>
      <c r="H28" s="212"/>
      <c r="I28" s="217"/>
      <c r="J28" s="219"/>
      <c r="K28" s="212"/>
      <c r="L28" s="217"/>
      <c r="M28" s="219"/>
      <c r="N28" s="212"/>
    </row>
    <row r="29" spans="1:14" ht="15.75" thickBot="1">
      <c r="A29" s="242" t="s">
        <v>0</v>
      </c>
      <c r="B29" s="243"/>
      <c r="C29" s="218"/>
      <c r="D29" s="220"/>
      <c r="E29" s="213"/>
      <c r="F29" s="218"/>
      <c r="G29" s="220"/>
      <c r="H29" s="213"/>
      <c r="I29" s="218"/>
      <c r="J29" s="220"/>
      <c r="K29" s="213"/>
      <c r="L29" s="218"/>
      <c r="M29" s="220"/>
      <c r="N29" s="213"/>
    </row>
  </sheetData>
  <mergeCells count="51">
    <mergeCell ref="A28:B28"/>
    <mergeCell ref="C28:E28"/>
    <mergeCell ref="F28:H28"/>
    <mergeCell ref="I28:K28"/>
    <mergeCell ref="L28:N28"/>
    <mergeCell ref="A29:B29"/>
    <mergeCell ref="C29:E29"/>
    <mergeCell ref="F29:H29"/>
    <mergeCell ref="I29:K29"/>
    <mergeCell ref="L29:N29"/>
    <mergeCell ref="A26:B26"/>
    <mergeCell ref="C26:E26"/>
    <mergeCell ref="F26:H26"/>
    <mergeCell ref="I26:K26"/>
    <mergeCell ref="L26:N26"/>
    <mergeCell ref="A27:B27"/>
    <mergeCell ref="C27:E27"/>
    <mergeCell ref="F27:H27"/>
    <mergeCell ref="I27:K27"/>
    <mergeCell ref="L27:N27"/>
    <mergeCell ref="A24:B24"/>
    <mergeCell ref="C24:E24"/>
    <mergeCell ref="F24:H24"/>
    <mergeCell ref="I24:K24"/>
    <mergeCell ref="L24:N24"/>
    <mergeCell ref="A25:B25"/>
    <mergeCell ref="C25:E25"/>
    <mergeCell ref="F25:H25"/>
    <mergeCell ref="I25:K25"/>
    <mergeCell ref="L25:N25"/>
    <mergeCell ref="N8:N9"/>
    <mergeCell ref="A8:A9"/>
    <mergeCell ref="B8:B9"/>
    <mergeCell ref="C8:C9"/>
    <mergeCell ref="D8:D9"/>
    <mergeCell ref="E8:E9"/>
    <mergeCell ref="F8:H9"/>
    <mergeCell ref="I8:I9"/>
    <mergeCell ref="J8:J9"/>
    <mergeCell ref="K8:K9"/>
    <mergeCell ref="L8:L9"/>
    <mergeCell ref="M8:M9"/>
    <mergeCell ref="L1:N1"/>
    <mergeCell ref="A2:D2"/>
    <mergeCell ref="F3:N3"/>
    <mergeCell ref="H4:N4"/>
    <mergeCell ref="A5:B7"/>
    <mergeCell ref="C5:E7"/>
    <mergeCell ref="F5:H7"/>
    <mergeCell ref="I5:K7"/>
    <mergeCell ref="L5:N7"/>
  </mergeCells>
  <pageMargins left="0.4" right="0.3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63</vt:i4>
      </vt:variant>
    </vt:vector>
  </HeadingPairs>
  <TitlesOfParts>
    <vt:vector size="63" baseType="lpstr">
      <vt:lpstr>меню</vt:lpstr>
      <vt:lpstr> свежие огурц , помидоры свеж.</vt:lpstr>
      <vt:lpstr>Йогурт питьевой</vt:lpstr>
      <vt:lpstr>кондит.изделия сырок глазир.</vt:lpstr>
      <vt:lpstr>кофейный напиток</vt:lpstr>
      <vt:lpstr>макароны</vt:lpstr>
      <vt:lpstr>котлеты, шницеля</vt:lpstr>
      <vt:lpstr>Картоф.пюре</vt:lpstr>
      <vt:lpstr>Каша манная</vt:lpstr>
      <vt:lpstr>сосиски, сардельки</vt:lpstr>
      <vt:lpstr>каша рис вязкая</vt:lpstr>
      <vt:lpstr>чай</vt:lpstr>
      <vt:lpstr>Бутерброд с колб.  сыром</vt:lpstr>
      <vt:lpstr>Сок  фруктовый</vt:lpstr>
      <vt:lpstr>фрукты </vt:lpstr>
      <vt:lpstr>хлеб пшен.рж. </vt:lpstr>
      <vt:lpstr>Рассольник Ленингр.</vt:lpstr>
      <vt:lpstr>суп рыбный</vt:lpstr>
      <vt:lpstr>Суп карт.с фрикад.</vt:lpstr>
      <vt:lpstr>суп с макар </vt:lpstr>
      <vt:lpstr>компот</vt:lpstr>
      <vt:lpstr>гуляш </vt:lpstr>
      <vt:lpstr>оладьи</vt:lpstr>
      <vt:lpstr>суп карт с макар</vt:lpstr>
      <vt:lpstr>суп карт  с круп</vt:lpstr>
      <vt:lpstr>тефтели</vt:lpstr>
      <vt:lpstr>Салат из разных овощей </vt:lpstr>
      <vt:lpstr>салат из св капусты</vt:lpstr>
      <vt:lpstr>рис отв</vt:lpstr>
      <vt:lpstr>щи из кап</vt:lpstr>
      <vt:lpstr>гречка</vt:lpstr>
      <vt:lpstr>оладьи печен</vt:lpstr>
      <vt:lpstr>салат витаминный  1</vt:lpstr>
      <vt:lpstr>Салат витам.  2</vt:lpstr>
      <vt:lpstr>котлета  с капустой</vt:lpstr>
      <vt:lpstr>борщ</vt:lpstr>
      <vt:lpstr>Соус смет.</vt:lpstr>
      <vt:lpstr>котл рыбн</vt:lpstr>
      <vt:lpstr>запекан твор</vt:lpstr>
      <vt:lpstr>куры отварн.</vt:lpstr>
      <vt:lpstr>пшен вязкая</vt:lpstr>
      <vt:lpstr>какао</vt:lpstr>
      <vt:lpstr>бифштекс</vt:lpstr>
      <vt:lpstr>кисель</vt:lpstr>
      <vt:lpstr>сырники</vt:lpstr>
      <vt:lpstr>блинчики</vt:lpstr>
      <vt:lpstr>поджарка</vt:lpstr>
      <vt:lpstr>печень по-строг</vt:lpstr>
      <vt:lpstr>Салат морк с ябл</vt:lpstr>
      <vt:lpstr>блины</vt:lpstr>
      <vt:lpstr>плов</vt:lpstr>
      <vt:lpstr>зразы</vt:lpstr>
      <vt:lpstr>каша рис.вязкая</vt:lpstr>
      <vt:lpstr>каша мол</vt:lpstr>
      <vt:lpstr>омлет</vt:lpstr>
      <vt:lpstr>Ленив.вареники полуф.</vt:lpstr>
      <vt:lpstr>Ленивые вареники</vt:lpstr>
      <vt:lpstr>Пельмени</vt:lpstr>
      <vt:lpstr>Фрикадельки</vt:lpstr>
      <vt:lpstr>Соус основной красный</vt:lpstr>
      <vt:lpstr>Каша рис.с изюмом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User</cp:lastModifiedBy>
  <cp:lastPrinted>2024-09-08T08:59:58Z</cp:lastPrinted>
  <dcterms:created xsi:type="dcterms:W3CDTF">2002-01-08T04:33:10Z</dcterms:created>
  <dcterms:modified xsi:type="dcterms:W3CDTF">2024-09-08T09:01:12Z</dcterms:modified>
</cp:coreProperties>
</file>